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3c5d8718ed82a9/Desktop/"/>
    </mc:Choice>
  </mc:AlternateContent>
  <xr:revisionPtr revIDLastSave="16" documentId="13_ncr:1_{B369301F-6BAB-43F9-A8E0-ECC93A3C7C6C}" xr6:coauthVersionLast="47" xr6:coauthVersionMax="47" xr10:uidLastSave="{6F08D6A9-C52D-4F97-8AED-D401A4ECF886}"/>
  <bookViews>
    <workbookView xWindow="-28920" yWindow="-120" windowWidth="29040" windowHeight="17640" tabRatio="922" firstSheet="2" activeTab="5" xr2:uid="{00000000-000D-0000-FFFF-FFFF00000000}"/>
  </bookViews>
  <sheets>
    <sheet name="Startseite" sheetId="3" r:id="rId1"/>
    <sheet name="Mädchen M1 - U16" sheetId="1" r:id="rId2"/>
    <sheet name="Mädchen M2 - U14" sheetId="10" r:id="rId3"/>
    <sheet name="Mädchen M3 - U12" sheetId="11" r:id="rId4"/>
    <sheet name="Mädchen M4 - U10" sheetId="12" r:id="rId5"/>
    <sheet name="Mädchen M5 - U8" sheetId="13" r:id="rId6"/>
    <sheet name="Knaben K1 - U16" sheetId="14" r:id="rId7"/>
    <sheet name="Knaben K2 - U14" sheetId="15" r:id="rId8"/>
    <sheet name="Knabe K3 - U12" sheetId="16" r:id="rId9"/>
    <sheet name="Knaben K4 - U10" sheetId="17" r:id="rId10"/>
    <sheet name="Knaben K5 - U8" sheetId="18" r:id="rId11"/>
  </sheets>
  <definedNames>
    <definedName name="_xlnm._FilterDatabase" localSheetId="8" hidden="1">'Knabe K3 - U12'!$A$7:$P$7</definedName>
    <definedName name="_xlnm._FilterDatabase" localSheetId="6" hidden="1">'Knaben K1 - U16'!$A$7:$O$7</definedName>
    <definedName name="_xlnm._FilterDatabase" localSheetId="7" hidden="1">'Knaben K2 - U14'!$A$7:$P$7</definedName>
    <definedName name="_xlnm._FilterDatabase" localSheetId="9" hidden="1">'Knaben K4 - U10'!$A$7:$P$7</definedName>
    <definedName name="_xlnm._FilterDatabase" localSheetId="10" hidden="1">'Knaben K5 - U8'!$A$7:$P$7</definedName>
    <definedName name="_xlnm._FilterDatabase" localSheetId="1" hidden="1">'Mädchen M1 - U16'!$A$7:$O$7</definedName>
    <definedName name="_xlnm._FilterDatabase" localSheetId="2" hidden="1">'Mädchen M2 - U14'!$A$7:$P$7</definedName>
    <definedName name="_xlnm._FilterDatabase" localSheetId="3" hidden="1">'Mädchen M3 - U12'!$A$7:$P$7</definedName>
    <definedName name="_xlnm._FilterDatabase" localSheetId="4" hidden="1">'Mädchen M4 - U10'!$A$7:$P$7</definedName>
    <definedName name="_xlnm._FilterDatabase" localSheetId="5" hidden="1">'Mädchen M5 - U8'!$A$7:$P$7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0" l="1"/>
  <c r="P8" i="10" s="1"/>
  <c r="N9" i="10"/>
  <c r="P9" i="10" s="1"/>
  <c r="N10" i="10"/>
  <c r="P10" i="10" s="1"/>
  <c r="N10" i="11"/>
  <c r="N9" i="11"/>
  <c r="P9" i="11" s="1"/>
  <c r="N11" i="11"/>
  <c r="P11" i="11" s="1"/>
  <c r="N13" i="11"/>
  <c r="N12" i="11"/>
  <c r="N8" i="11"/>
  <c r="P8" i="11" s="1"/>
  <c r="N15" i="12"/>
  <c r="P15" i="12" s="1"/>
  <c r="N10" i="12"/>
  <c r="P10" i="12" s="1"/>
  <c r="N17" i="12"/>
  <c r="P17" i="12" s="1"/>
  <c r="N14" i="12"/>
  <c r="N11" i="12"/>
  <c r="P11" i="12" s="1"/>
  <c r="N12" i="12"/>
  <c r="P12" i="12" s="1"/>
  <c r="N8" i="12"/>
  <c r="P8" i="12" s="1"/>
  <c r="N13" i="12"/>
  <c r="P13" i="12" s="1"/>
  <c r="N16" i="12"/>
  <c r="P16" i="12" s="1"/>
  <c r="N9" i="12"/>
  <c r="P9" i="12" s="1"/>
  <c r="N8" i="13"/>
  <c r="P8" i="13" s="1"/>
  <c r="N12" i="13"/>
  <c r="P12" i="13" s="1"/>
  <c r="N13" i="13"/>
  <c r="P13" i="13" s="1"/>
  <c r="N17" i="13"/>
  <c r="N16" i="13"/>
  <c r="N14" i="13"/>
  <c r="P14" i="13" s="1"/>
  <c r="N11" i="13"/>
  <c r="P11" i="13" s="1"/>
  <c r="N10" i="13"/>
  <c r="P10" i="13" s="1"/>
  <c r="N9" i="13"/>
  <c r="N18" i="13"/>
  <c r="P18" i="13" s="1"/>
  <c r="N15" i="13"/>
  <c r="P15" i="13" s="1"/>
  <c r="N8" i="15"/>
  <c r="P8" i="15" s="1"/>
  <c r="N9" i="16"/>
  <c r="P9" i="16" s="1"/>
  <c r="N10" i="16"/>
  <c r="N12" i="16"/>
  <c r="N13" i="16"/>
  <c r="N14" i="16"/>
  <c r="P14" i="16" s="1"/>
  <c r="N11" i="16"/>
  <c r="P11" i="16" s="1"/>
  <c r="N8" i="16"/>
  <c r="P8" i="16" s="1"/>
  <c r="P10" i="16"/>
  <c r="N8" i="18"/>
  <c r="N8" i="17"/>
  <c r="P8" i="17" s="1"/>
  <c r="N12" i="17"/>
  <c r="P12" i="17" s="1"/>
  <c r="N11" i="17"/>
  <c r="P11" i="17" s="1"/>
  <c r="N10" i="17"/>
  <c r="P10" i="17" s="1"/>
  <c r="N13" i="17"/>
  <c r="P13" i="17" s="1"/>
  <c r="N9" i="17"/>
  <c r="P9" i="17" s="1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M8" i="18"/>
  <c r="K8" i="18"/>
  <c r="I8" i="18"/>
  <c r="P14" i="17"/>
  <c r="P15" i="17"/>
  <c r="P16" i="17"/>
  <c r="P17" i="17"/>
  <c r="P18" i="17"/>
  <c r="P19" i="17"/>
  <c r="P20" i="17"/>
  <c r="M8" i="17"/>
  <c r="M12" i="17"/>
  <c r="M11" i="17"/>
  <c r="M10" i="17"/>
  <c r="M13" i="17"/>
  <c r="M14" i="17"/>
  <c r="M15" i="17"/>
  <c r="M16" i="17"/>
  <c r="M17" i="17"/>
  <c r="M18" i="17"/>
  <c r="M19" i="17"/>
  <c r="M20" i="17"/>
  <c r="M9" i="17"/>
  <c r="K8" i="17"/>
  <c r="K12" i="17"/>
  <c r="K11" i="17"/>
  <c r="K10" i="17"/>
  <c r="K13" i="17"/>
  <c r="K14" i="17"/>
  <c r="K15" i="17"/>
  <c r="K16" i="17"/>
  <c r="K17" i="17"/>
  <c r="K18" i="17"/>
  <c r="K19" i="17"/>
  <c r="K20" i="17"/>
  <c r="K9" i="17"/>
  <c r="I8" i="17"/>
  <c r="I12" i="17"/>
  <c r="I11" i="17"/>
  <c r="I10" i="17"/>
  <c r="I13" i="17"/>
  <c r="I14" i="17"/>
  <c r="I15" i="17"/>
  <c r="I16" i="17"/>
  <c r="I17" i="17"/>
  <c r="I18" i="17"/>
  <c r="I19" i="17"/>
  <c r="I20" i="17"/>
  <c r="I9" i="17"/>
  <c r="P12" i="16"/>
  <c r="P13" i="16"/>
  <c r="P15" i="16"/>
  <c r="P16" i="16"/>
  <c r="P17" i="16"/>
  <c r="P18" i="16"/>
  <c r="P19" i="16"/>
  <c r="P20" i="16"/>
  <c r="M9" i="16"/>
  <c r="M10" i="16"/>
  <c r="M12" i="16"/>
  <c r="M13" i="16"/>
  <c r="M14" i="16"/>
  <c r="M11" i="16"/>
  <c r="M15" i="16"/>
  <c r="M16" i="16"/>
  <c r="M17" i="16"/>
  <c r="M18" i="16"/>
  <c r="M19" i="16"/>
  <c r="M20" i="16"/>
  <c r="K9" i="16"/>
  <c r="K10" i="16"/>
  <c r="K12" i="16"/>
  <c r="K13" i="16"/>
  <c r="K14" i="16"/>
  <c r="K11" i="16"/>
  <c r="K15" i="16"/>
  <c r="K16" i="16"/>
  <c r="K17" i="16"/>
  <c r="K18" i="16"/>
  <c r="K19" i="16"/>
  <c r="K20" i="16"/>
  <c r="I9" i="16"/>
  <c r="I10" i="16"/>
  <c r="I12" i="16"/>
  <c r="I13" i="16"/>
  <c r="I14" i="16"/>
  <c r="I11" i="16"/>
  <c r="I15" i="16"/>
  <c r="I16" i="16"/>
  <c r="I17" i="16"/>
  <c r="I18" i="16"/>
  <c r="I19" i="16"/>
  <c r="I20" i="16"/>
  <c r="M8" i="16"/>
  <c r="K8" i="16"/>
  <c r="I8" i="16"/>
  <c r="P9" i="15"/>
  <c r="P10" i="15"/>
  <c r="P11" i="15"/>
  <c r="P12" i="15"/>
  <c r="P13" i="15"/>
  <c r="P14" i="15"/>
  <c r="P15" i="15"/>
  <c r="P16" i="15"/>
  <c r="P17" i="15"/>
  <c r="P18" i="15"/>
  <c r="P19" i="15"/>
  <c r="P20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8" i="15"/>
  <c r="O9" i="14"/>
  <c r="O10" i="14"/>
  <c r="O11" i="14"/>
  <c r="O12" i="14"/>
  <c r="O13" i="14"/>
  <c r="O14" i="14"/>
  <c r="O15" i="14"/>
  <c r="O16" i="14"/>
  <c r="O17" i="14"/>
  <c r="O18" i="14"/>
  <c r="O19" i="14"/>
  <c r="O20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O8" i="14"/>
  <c r="M8" i="14"/>
  <c r="K8" i="14"/>
  <c r="I8" i="14"/>
  <c r="P17" i="13"/>
  <c r="P16" i="13"/>
  <c r="P9" i="13"/>
  <c r="P19" i="13"/>
  <c r="P20" i="13"/>
  <c r="M8" i="13"/>
  <c r="M12" i="13"/>
  <c r="M13" i="13"/>
  <c r="M17" i="13"/>
  <c r="M16" i="13"/>
  <c r="M14" i="13"/>
  <c r="M11" i="13"/>
  <c r="M10" i="13"/>
  <c r="M9" i="13"/>
  <c r="M18" i="13"/>
  <c r="M19" i="13"/>
  <c r="M20" i="13"/>
  <c r="M15" i="13"/>
  <c r="K8" i="13"/>
  <c r="K12" i="13"/>
  <c r="K13" i="13"/>
  <c r="K17" i="13"/>
  <c r="K16" i="13"/>
  <c r="K14" i="13"/>
  <c r="K11" i="13"/>
  <c r="K10" i="13"/>
  <c r="K9" i="13"/>
  <c r="K18" i="13"/>
  <c r="K19" i="13"/>
  <c r="K20" i="13"/>
  <c r="K15" i="13"/>
  <c r="I8" i="13"/>
  <c r="I12" i="13"/>
  <c r="I13" i="13"/>
  <c r="I17" i="13"/>
  <c r="I16" i="13"/>
  <c r="I14" i="13"/>
  <c r="I11" i="13"/>
  <c r="I10" i="13"/>
  <c r="I9" i="13"/>
  <c r="I18" i="13"/>
  <c r="I19" i="13"/>
  <c r="I20" i="13"/>
  <c r="I15" i="13"/>
  <c r="P14" i="12"/>
  <c r="P18" i="12"/>
  <c r="P19" i="12"/>
  <c r="P20" i="12"/>
  <c r="M15" i="12"/>
  <c r="M10" i="12"/>
  <c r="M17" i="12"/>
  <c r="M14" i="12"/>
  <c r="M11" i="12"/>
  <c r="M12" i="12"/>
  <c r="M8" i="12"/>
  <c r="M13" i="12"/>
  <c r="M16" i="12"/>
  <c r="M18" i="12"/>
  <c r="M19" i="12"/>
  <c r="M20" i="12"/>
  <c r="K15" i="12"/>
  <c r="K10" i="12"/>
  <c r="K17" i="12"/>
  <c r="K14" i="12"/>
  <c r="K11" i="12"/>
  <c r="K12" i="12"/>
  <c r="K8" i="12"/>
  <c r="K13" i="12"/>
  <c r="K16" i="12"/>
  <c r="K18" i="12"/>
  <c r="K19" i="12"/>
  <c r="K20" i="12"/>
  <c r="I15" i="12"/>
  <c r="I10" i="12"/>
  <c r="I17" i="12"/>
  <c r="I14" i="12"/>
  <c r="I11" i="12"/>
  <c r="I12" i="12"/>
  <c r="I8" i="12"/>
  <c r="I13" i="12"/>
  <c r="I16" i="12"/>
  <c r="I18" i="12"/>
  <c r="I19" i="12"/>
  <c r="I20" i="12"/>
  <c r="M9" i="12"/>
  <c r="K9" i="12"/>
  <c r="I9" i="12"/>
  <c r="P10" i="11"/>
  <c r="P13" i="11"/>
  <c r="P12" i="11"/>
  <c r="P14" i="11"/>
  <c r="P15" i="11"/>
  <c r="P16" i="11"/>
  <c r="P17" i="11"/>
  <c r="P18" i="11"/>
  <c r="P19" i="11"/>
  <c r="P20" i="11"/>
  <c r="M10" i="11"/>
  <c r="M9" i="11"/>
  <c r="M11" i="11"/>
  <c r="M13" i="11"/>
  <c r="M12" i="11"/>
  <c r="M14" i="11"/>
  <c r="M15" i="11"/>
  <c r="M16" i="11"/>
  <c r="M17" i="11"/>
  <c r="M18" i="11"/>
  <c r="M19" i="11"/>
  <c r="M20" i="11"/>
  <c r="K10" i="11"/>
  <c r="K9" i="11"/>
  <c r="K11" i="11"/>
  <c r="K13" i="11"/>
  <c r="K12" i="11"/>
  <c r="K14" i="11"/>
  <c r="K15" i="11"/>
  <c r="K16" i="11"/>
  <c r="K17" i="11"/>
  <c r="K18" i="11"/>
  <c r="K19" i="11"/>
  <c r="K20" i="11"/>
  <c r="I10" i="11"/>
  <c r="I9" i="11"/>
  <c r="I11" i="11"/>
  <c r="I13" i="11"/>
  <c r="I12" i="11"/>
  <c r="I14" i="11"/>
  <c r="I15" i="11"/>
  <c r="I16" i="11"/>
  <c r="I17" i="11"/>
  <c r="I18" i="11"/>
  <c r="I19" i="11"/>
  <c r="I20" i="11"/>
  <c r="M8" i="11"/>
  <c r="K8" i="11"/>
  <c r="I8" i="11"/>
  <c r="P11" i="10"/>
  <c r="P12" i="10"/>
  <c r="P13" i="10"/>
  <c r="P14" i="10"/>
  <c r="P15" i="10"/>
  <c r="P16" i="10"/>
  <c r="P17" i="10"/>
  <c r="P18" i="10"/>
  <c r="P19" i="10"/>
  <c r="P20" i="10"/>
  <c r="M8" i="10"/>
  <c r="M9" i="10"/>
  <c r="M11" i="10"/>
  <c r="M12" i="10"/>
  <c r="M13" i="10"/>
  <c r="M14" i="10"/>
  <c r="M15" i="10"/>
  <c r="M16" i="10"/>
  <c r="M17" i="10"/>
  <c r="M18" i="10"/>
  <c r="M19" i="10"/>
  <c r="M20" i="10"/>
  <c r="K8" i="10"/>
  <c r="K9" i="10"/>
  <c r="K11" i="10"/>
  <c r="K12" i="10"/>
  <c r="K13" i="10"/>
  <c r="K14" i="10"/>
  <c r="K15" i="10"/>
  <c r="K16" i="10"/>
  <c r="K17" i="10"/>
  <c r="K18" i="10"/>
  <c r="K19" i="10"/>
  <c r="K20" i="10"/>
  <c r="I8" i="10"/>
  <c r="I9" i="10"/>
  <c r="I11" i="10"/>
  <c r="I12" i="10"/>
  <c r="I13" i="10"/>
  <c r="I14" i="10"/>
  <c r="I15" i="10"/>
  <c r="I16" i="10"/>
  <c r="I17" i="10"/>
  <c r="I18" i="10"/>
  <c r="I19" i="10"/>
  <c r="I20" i="10"/>
  <c r="M10" i="10"/>
  <c r="K10" i="10"/>
  <c r="I10" i="10"/>
  <c r="O9" i="1"/>
  <c r="O10" i="1"/>
  <c r="O11" i="1"/>
  <c r="O12" i="1"/>
  <c r="O13" i="1"/>
  <c r="O14" i="1"/>
  <c r="O15" i="1"/>
  <c r="O16" i="1"/>
  <c r="O17" i="1"/>
  <c r="O18" i="1"/>
  <c r="O19" i="1"/>
  <c r="O20" i="1"/>
  <c r="M9" i="1"/>
  <c r="M10" i="1"/>
  <c r="M11" i="1"/>
  <c r="M12" i="1"/>
  <c r="M13" i="1"/>
  <c r="M14" i="1"/>
  <c r="M15" i="1"/>
  <c r="M16" i="1"/>
  <c r="M17" i="1"/>
  <c r="M18" i="1"/>
  <c r="M19" i="1"/>
  <c r="M20" i="1"/>
  <c r="K9" i="1"/>
  <c r="K10" i="1"/>
  <c r="K11" i="1"/>
  <c r="K12" i="1"/>
  <c r="K13" i="1"/>
  <c r="K14" i="1"/>
  <c r="K15" i="1"/>
  <c r="K16" i="1"/>
  <c r="K17" i="1"/>
  <c r="K18" i="1"/>
  <c r="K19" i="1"/>
  <c r="K20" i="1"/>
  <c r="I9" i="1"/>
  <c r="I10" i="1"/>
  <c r="I11" i="1"/>
  <c r="I12" i="1"/>
  <c r="I13" i="1"/>
  <c r="I14" i="1"/>
  <c r="I15" i="1"/>
  <c r="I16" i="1"/>
  <c r="I17" i="1"/>
  <c r="I18" i="1"/>
  <c r="I19" i="1"/>
  <c r="I20" i="1"/>
  <c r="O8" i="1"/>
  <c r="M8" i="1"/>
  <c r="K8" i="1"/>
  <c r="I8" i="1"/>
  <c r="F1" i="10"/>
  <c r="F1" i="11"/>
  <c r="F1" i="12"/>
  <c r="F1" i="13"/>
  <c r="F1" i="14"/>
  <c r="F1" i="15"/>
  <c r="F1" i="16"/>
  <c r="F1" i="17"/>
  <c r="F1" i="18"/>
  <c r="F1" i="1"/>
  <c r="B1" i="10"/>
  <c r="B1" i="11"/>
  <c r="B1" i="12"/>
  <c r="B1" i="13"/>
  <c r="B1" i="14"/>
  <c r="B1" i="15"/>
  <c r="B1" i="16"/>
  <c r="B1" i="17"/>
  <c r="B1" i="18"/>
  <c r="B1" i="1"/>
  <c r="G17" i="14"/>
  <c r="G12" i="3"/>
  <c r="G11" i="3"/>
  <c r="G10" i="3"/>
  <c r="G9" i="3"/>
  <c r="H6" i="3" s="1"/>
  <c r="G8" i="3"/>
  <c r="G7" i="3"/>
  <c r="H5" i="3" s="1"/>
  <c r="G6" i="3"/>
  <c r="G5" i="3"/>
  <c r="H4" i="3" s="1"/>
  <c r="G4" i="3"/>
  <c r="G3" i="3"/>
  <c r="H3" i="3" s="1"/>
  <c r="G16" i="12" l="1"/>
  <c r="G14" i="18"/>
  <c r="G19" i="11"/>
  <c r="G8" i="15"/>
  <c r="G13" i="15"/>
  <c r="G14" i="15"/>
  <c r="G12" i="15"/>
  <c r="G9" i="15"/>
  <c r="G11" i="15"/>
  <c r="G10" i="15"/>
  <c r="H7" i="3"/>
  <c r="G17" i="17"/>
  <c r="G16" i="13"/>
  <c r="G18" i="14"/>
  <c r="G18" i="18"/>
  <c r="G10" i="18"/>
  <c r="G18" i="15"/>
  <c r="G20" i="12"/>
  <c r="G9" i="1"/>
  <c r="G15" i="16"/>
  <c r="G19" i="15"/>
  <c r="G12" i="16"/>
  <c r="G13" i="18"/>
  <c r="G8" i="10"/>
  <c r="G8" i="17"/>
  <c r="G8" i="13"/>
  <c r="G15" i="10"/>
  <c r="G8" i="18"/>
  <c r="G17" i="18"/>
  <c r="G13" i="17"/>
  <c r="G9" i="18"/>
  <c r="G13" i="14"/>
  <c r="G9" i="14"/>
  <c r="G9" i="17"/>
  <c r="G15" i="13"/>
  <c r="G20" i="17"/>
  <c r="G10" i="13"/>
  <c r="G14" i="11"/>
  <c r="G13" i="16"/>
  <c r="G17" i="13"/>
  <c r="G9" i="16"/>
  <c r="G17" i="11"/>
  <c r="G15" i="17"/>
  <c r="G17" i="15"/>
  <c r="G15" i="12"/>
  <c r="G11" i="14"/>
  <c r="G17" i="16"/>
  <c r="G14" i="16"/>
  <c r="G8" i="16"/>
  <c r="G8" i="12"/>
  <c r="G17" i="12"/>
  <c r="G11" i="11"/>
  <c r="G9" i="13"/>
  <c r="G8" i="11"/>
  <c r="G13" i="13"/>
  <c r="G19" i="1"/>
  <c r="G14" i="10"/>
  <c r="G9" i="10"/>
  <c r="G18" i="10"/>
  <c r="G13" i="1"/>
  <c r="G10" i="10"/>
  <c r="G17" i="10"/>
  <c r="G13" i="10"/>
  <c r="G15" i="1"/>
  <c r="G11" i="1"/>
  <c r="G16" i="17"/>
  <c r="G19" i="13"/>
  <c r="G19" i="17"/>
  <c r="G11" i="17"/>
  <c r="G19" i="12"/>
  <c r="G19" i="16"/>
  <c r="G16" i="11"/>
  <c r="G9" i="12"/>
  <c r="G12" i="13"/>
  <c r="G19" i="14"/>
  <c r="G15" i="14"/>
  <c r="G19" i="18"/>
  <c r="G12" i="17"/>
  <c r="G11" i="18"/>
  <c r="F3" i="15"/>
  <c r="F3" i="10"/>
  <c r="F3" i="14"/>
  <c r="F3" i="1"/>
  <c r="F3" i="16"/>
  <c r="F3" i="11"/>
  <c r="F3" i="18"/>
  <c r="F3" i="13"/>
  <c r="F3" i="12"/>
  <c r="F3" i="17"/>
  <c r="G14" i="14"/>
  <c r="G10" i="14"/>
  <c r="G15" i="18"/>
  <c r="G15" i="15"/>
  <c r="G13" i="12"/>
  <c r="G15" i="11"/>
  <c r="G10" i="17"/>
  <c r="G14" i="17"/>
  <c r="G20" i="16"/>
  <c r="G16" i="16"/>
  <c r="G20" i="15"/>
  <c r="G16" i="15"/>
  <c r="G20" i="13"/>
  <c r="G18" i="13"/>
  <c r="G14" i="13"/>
  <c r="G11" i="12"/>
  <c r="G14" i="12"/>
  <c r="G20" i="11"/>
  <c r="G13" i="11"/>
  <c r="G18" i="11"/>
  <c r="G9" i="11"/>
  <c r="G10" i="12"/>
  <c r="G12" i="12"/>
  <c r="G18" i="12"/>
  <c r="G11" i="16"/>
  <c r="G18" i="17"/>
  <c r="G16" i="18"/>
  <c r="G12" i="18"/>
  <c r="G20" i="18"/>
  <c r="G18" i="16"/>
  <c r="G10" i="16"/>
  <c r="G16" i="14"/>
  <c r="G12" i="14"/>
  <c r="G20" i="14"/>
  <c r="G8" i="14"/>
  <c r="G11" i="13"/>
  <c r="G10" i="11"/>
  <c r="G12" i="11"/>
  <c r="G16" i="10"/>
  <c r="G11" i="10"/>
  <c r="G20" i="10"/>
  <c r="G12" i="10"/>
  <c r="G19" i="10"/>
  <c r="G18" i="1"/>
  <c r="G14" i="1"/>
  <c r="G10" i="1"/>
  <c r="G8" i="1"/>
  <c r="G16" i="1"/>
  <c r="G20" i="1"/>
  <c r="G17" i="1"/>
  <c r="G12" i="1"/>
  <c r="A12" i="18" l="1"/>
  <c r="A8" i="18"/>
  <c r="A19" i="18"/>
  <c r="A14" i="18"/>
  <c r="A9" i="18"/>
  <c r="A20" i="18"/>
  <c r="A18" i="18"/>
  <c r="A10" i="13"/>
  <c r="A12" i="17"/>
  <c r="A16" i="13"/>
  <c r="A12" i="13"/>
  <c r="A16" i="17"/>
  <c r="A15" i="17"/>
  <c r="A9" i="13"/>
  <c r="A13" i="13"/>
  <c r="A14" i="13"/>
  <c r="A10" i="17"/>
  <c r="A17" i="17"/>
  <c r="A13" i="18"/>
  <c r="A19" i="13"/>
  <c r="A18" i="13"/>
  <c r="A11" i="13"/>
  <c r="A16" i="18"/>
  <c r="A14" i="17"/>
  <c r="A8" i="17"/>
  <c r="A17" i="18"/>
  <c r="A15" i="18"/>
  <c r="A10" i="18"/>
  <c r="A11" i="18"/>
  <c r="A20" i="13"/>
  <c r="A15" i="13"/>
  <c r="A11" i="17"/>
  <c r="A9" i="17"/>
  <c r="A13" i="17"/>
  <c r="A8" i="13"/>
  <c r="A20" i="17"/>
  <c r="A18" i="17"/>
  <c r="A19" i="17"/>
  <c r="A17" i="13"/>
  <c r="A9" i="1"/>
  <c r="A13" i="1"/>
  <c r="A17" i="1"/>
  <c r="A11" i="1"/>
  <c r="A19" i="1"/>
  <c r="A10" i="1"/>
  <c r="A14" i="1"/>
  <c r="A18" i="1"/>
  <c r="A8" i="1"/>
  <c r="A15" i="1"/>
  <c r="A12" i="1"/>
  <c r="A16" i="1"/>
  <c r="A20" i="1"/>
  <c r="A15" i="12"/>
  <c r="A11" i="12"/>
  <c r="A16" i="12"/>
  <c r="A8" i="12"/>
  <c r="A10" i="12"/>
  <c r="A12" i="12"/>
  <c r="A18" i="12"/>
  <c r="A17" i="12"/>
  <c r="A19" i="12"/>
  <c r="A9" i="12"/>
  <c r="A14" i="12"/>
  <c r="A13" i="12"/>
  <c r="A20" i="12"/>
  <c r="A10" i="11"/>
  <c r="A12" i="11"/>
  <c r="A17" i="11"/>
  <c r="A11" i="11"/>
  <c r="A19" i="11"/>
  <c r="A16" i="11"/>
  <c r="A9" i="11"/>
  <c r="A14" i="11"/>
  <c r="A18" i="11"/>
  <c r="A8" i="11"/>
  <c r="A15" i="11"/>
  <c r="A13" i="11"/>
  <c r="A20" i="11"/>
  <c r="A9" i="15"/>
  <c r="A13" i="15"/>
  <c r="A17" i="15"/>
  <c r="A15" i="15"/>
  <c r="A10" i="15"/>
  <c r="A14" i="15"/>
  <c r="A18" i="15"/>
  <c r="A8" i="15"/>
  <c r="A11" i="15"/>
  <c r="A19" i="15"/>
  <c r="A12" i="15"/>
  <c r="A16" i="15"/>
  <c r="A20" i="15"/>
  <c r="A9" i="16"/>
  <c r="A14" i="16"/>
  <c r="A17" i="16"/>
  <c r="A12" i="16"/>
  <c r="A19" i="16"/>
  <c r="A10" i="16"/>
  <c r="A11" i="16"/>
  <c r="A18" i="16"/>
  <c r="A15" i="16"/>
  <c r="A8" i="16"/>
  <c r="A13" i="16"/>
  <c r="A16" i="16"/>
  <c r="A20" i="16"/>
  <c r="A9" i="14"/>
  <c r="A13" i="14"/>
  <c r="A17" i="14"/>
  <c r="A8" i="14"/>
  <c r="A19" i="14"/>
  <c r="A10" i="14"/>
  <c r="A14" i="14"/>
  <c r="A18" i="14"/>
  <c r="A11" i="14"/>
  <c r="A15" i="14"/>
  <c r="A12" i="14"/>
  <c r="A16" i="14"/>
  <c r="A20" i="14"/>
  <c r="A8" i="10"/>
  <c r="A13" i="10"/>
  <c r="A17" i="10"/>
  <c r="A10" i="10"/>
  <c r="A15" i="10"/>
  <c r="A9" i="10"/>
  <c r="A14" i="10"/>
  <c r="A18" i="10"/>
  <c r="A11" i="10"/>
  <c r="A19" i="10"/>
  <c r="A12" i="10"/>
  <c r="A16" i="10"/>
  <c r="A20" i="10"/>
</calcChain>
</file>

<file path=xl/sharedStrings.xml><?xml version="1.0" encoding="utf-8"?>
<sst xmlns="http://schemas.openxmlformats.org/spreadsheetml/2006/main" count="424" uniqueCount="121">
  <si>
    <t>Name</t>
  </si>
  <si>
    <t>Jahrgang</t>
  </si>
  <si>
    <t>60m</t>
  </si>
  <si>
    <t>Note Total</t>
  </si>
  <si>
    <t>Zeit</t>
  </si>
  <si>
    <t>Note</t>
  </si>
  <si>
    <t>Weitsprung</t>
  </si>
  <si>
    <t>Ballwurf</t>
  </si>
  <si>
    <t>Mittelstreckenlauf</t>
  </si>
  <si>
    <t>Rangliste nach Wertungstabelle des STV</t>
  </si>
  <si>
    <t>Mädchen</t>
  </si>
  <si>
    <t>Austragungsjahr</t>
  </si>
  <si>
    <t>Austragungsort</t>
  </si>
  <si>
    <t>Sportplatz Jonentäli Hausen am Albis</t>
  </si>
  <si>
    <t>Kategorie</t>
  </si>
  <si>
    <t>Rang</t>
  </si>
  <si>
    <t>Kategorien</t>
  </si>
  <si>
    <t>und jünger</t>
  </si>
  <si>
    <t>Knaben</t>
  </si>
  <si>
    <t>U14</t>
  </si>
  <si>
    <t>U16</t>
  </si>
  <si>
    <t>U12</t>
  </si>
  <si>
    <t>U10</t>
  </si>
  <si>
    <t>U8</t>
  </si>
  <si>
    <t>K1</t>
  </si>
  <si>
    <t>K2</t>
  </si>
  <si>
    <t>K3</t>
  </si>
  <si>
    <t>K4</t>
  </si>
  <si>
    <t>K5</t>
  </si>
  <si>
    <t>M1</t>
  </si>
  <si>
    <t>M2</t>
  </si>
  <si>
    <t>M3</t>
  </si>
  <si>
    <t>M4</t>
  </si>
  <si>
    <t>M5</t>
  </si>
  <si>
    <t>/</t>
  </si>
  <si>
    <t>Rangturnen</t>
  </si>
  <si>
    <t>Spalinger</t>
  </si>
  <si>
    <t>Aaron</t>
  </si>
  <si>
    <t>m</t>
  </si>
  <si>
    <t>Gasser</t>
  </si>
  <si>
    <t>Valentin</t>
  </si>
  <si>
    <t>Kilchmann</t>
  </si>
  <si>
    <t>Ruben</t>
  </si>
  <si>
    <t>Colchero</t>
  </si>
  <si>
    <t>Cristian</t>
  </si>
  <si>
    <t>de Ridder</t>
  </si>
  <si>
    <t>Jamie</t>
  </si>
  <si>
    <t>Janser</t>
  </si>
  <si>
    <t>Tim</t>
  </si>
  <si>
    <t>Rütimann</t>
  </si>
  <si>
    <t>Philip</t>
  </si>
  <si>
    <t>Vorname</t>
  </si>
  <si>
    <t>Geschlecht</t>
  </si>
  <si>
    <t>Moritz</t>
  </si>
  <si>
    <t>Herger</t>
  </si>
  <si>
    <t>Flavio</t>
  </si>
  <si>
    <t>Krauer</t>
  </si>
  <si>
    <t>Aimo</t>
  </si>
  <si>
    <t>Brun</t>
  </si>
  <si>
    <t>Robin</t>
  </si>
  <si>
    <t>Steinmann</t>
  </si>
  <si>
    <t>Timo</t>
  </si>
  <si>
    <t>Müller</t>
  </si>
  <si>
    <t>Pirmin</t>
  </si>
  <si>
    <t>Gregor</t>
  </si>
  <si>
    <t>Baer</t>
  </si>
  <si>
    <t>Linda</t>
  </si>
  <si>
    <t>w</t>
  </si>
  <si>
    <t>Rüttimann</t>
  </si>
  <si>
    <t>Yasmin</t>
  </si>
  <si>
    <t>Jael</t>
  </si>
  <si>
    <t>Stadelmann</t>
  </si>
  <si>
    <t>Mira</t>
  </si>
  <si>
    <t>Eline</t>
  </si>
  <si>
    <t>Regina</t>
  </si>
  <si>
    <t>Aubele</t>
  </si>
  <si>
    <t>Lina</t>
  </si>
  <si>
    <t>Said</t>
  </si>
  <si>
    <t>Abir</t>
  </si>
  <si>
    <t>Moser</t>
  </si>
  <si>
    <t>Selina</t>
  </si>
  <si>
    <t>Berweger</t>
  </si>
  <si>
    <t>Romina</t>
  </si>
  <si>
    <t>Louisa</t>
  </si>
  <si>
    <t>Rochereau</t>
  </si>
  <si>
    <t>Lea</t>
  </si>
  <si>
    <t>Sivathasan</t>
  </si>
  <si>
    <t>Shajisha</t>
  </si>
  <si>
    <t>Hurter</t>
  </si>
  <si>
    <t>Scarlett</t>
  </si>
  <si>
    <t>Stemmer</t>
  </si>
  <si>
    <t>Ladina</t>
  </si>
  <si>
    <t xml:space="preserve">Haller </t>
  </si>
  <si>
    <t>Leonie</t>
  </si>
  <si>
    <t>Mendler</t>
  </si>
  <si>
    <t>Nina</t>
  </si>
  <si>
    <t>Hassani</t>
  </si>
  <si>
    <t>Yassamin</t>
  </si>
  <si>
    <t>Rusom</t>
  </si>
  <si>
    <t>Abigael</t>
  </si>
  <si>
    <t>Vivian</t>
  </si>
  <si>
    <t>Mia</t>
  </si>
  <si>
    <t>Lenia</t>
  </si>
  <si>
    <t>North</t>
  </si>
  <si>
    <t>Freya</t>
  </si>
  <si>
    <t>Haller</t>
  </si>
  <si>
    <t>Silja</t>
  </si>
  <si>
    <t>Romy</t>
  </si>
  <si>
    <t>Nathalie</t>
  </si>
  <si>
    <t>Livia</t>
  </si>
  <si>
    <t>Elina</t>
  </si>
  <si>
    <t>Gerber</t>
  </si>
  <si>
    <t>Vera</t>
  </si>
  <si>
    <t>Lydia</t>
  </si>
  <si>
    <t>Michel</t>
  </si>
  <si>
    <t>Leno</t>
  </si>
  <si>
    <t>Weite</t>
  </si>
  <si>
    <t>M/W</t>
  </si>
  <si>
    <t>Jg</t>
  </si>
  <si>
    <t>Kat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</si>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</sst>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sz val="10"/>
      <color theme="0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0" borderId="0" xfId="0" applyFont="1" applyProtection="1">
      <protection hidden="1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0" fillId="3" borderId="1" xfId="0" applyNumberFormat="1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12"/>
  <sheetViews>
    <sheetView workbookViewId="0">
      <selection activeCell="C4" sqref="C4:F4"/>
    </sheetView>
  </sheetViews>
  <sheetFormatPr baseColWidth="10" defaultRowHeight="12.75" x14ac:dyDescent="0.2"/>
  <cols>
    <col min="2" max="2" width="5.625" customWidth="1"/>
    <col min="5" max="5" width="7.125" customWidth="1"/>
    <col min="6" max="6" width="9.125" customWidth="1"/>
    <col min="9" max="9" width="4.625" customWidth="1"/>
    <col min="10" max="10" width="2.875" bestFit="1" customWidth="1"/>
    <col min="11" max="11" width="1.625" bestFit="1" customWidth="1"/>
    <col min="12" max="12" width="3.125" bestFit="1" customWidth="1"/>
  </cols>
  <sheetData>
    <row r="1" spans="1:12" ht="18" x14ac:dyDescent="0.25">
      <c r="A1" s="4" t="s">
        <v>9</v>
      </c>
    </row>
    <row r="2" spans="1:12" x14ac:dyDescent="0.2">
      <c r="H2" t="s">
        <v>16</v>
      </c>
    </row>
    <row r="3" spans="1:12" x14ac:dyDescent="0.2">
      <c r="A3" s="14" t="s">
        <v>11</v>
      </c>
      <c r="B3" s="14"/>
      <c r="C3" s="15">
        <v>2022</v>
      </c>
      <c r="D3" s="15"/>
      <c r="E3" s="15"/>
      <c r="F3" s="15"/>
      <c r="G3" s="3">
        <f>$C$3-16</f>
        <v>2006</v>
      </c>
      <c r="H3" s="5" t="str">
        <f>G3 &amp;"/"&amp; G4</f>
        <v>2006/2007</v>
      </c>
      <c r="I3" s="6" t="s">
        <v>20</v>
      </c>
      <c r="J3" s="6" t="s">
        <v>24</v>
      </c>
      <c r="K3" s="6" t="s">
        <v>34</v>
      </c>
      <c r="L3" s="7" t="s">
        <v>29</v>
      </c>
    </row>
    <row r="4" spans="1:12" x14ac:dyDescent="0.2">
      <c r="A4" s="14" t="s">
        <v>12</v>
      </c>
      <c r="B4" s="14"/>
      <c r="C4" s="15" t="s">
        <v>13</v>
      </c>
      <c r="D4" s="15"/>
      <c r="E4" s="15"/>
      <c r="F4" s="15"/>
      <c r="G4" s="3">
        <f>$C$3-15</f>
        <v>2007</v>
      </c>
      <c r="H4" s="5" t="str">
        <f>G5 &amp;"/"&amp; G6</f>
        <v>2008/2009</v>
      </c>
      <c r="I4" s="6" t="s">
        <v>19</v>
      </c>
      <c r="J4" s="6" t="s">
        <v>25</v>
      </c>
      <c r="K4" s="6" t="s">
        <v>34</v>
      </c>
      <c r="L4" s="7" t="s">
        <v>30</v>
      </c>
    </row>
    <row r="5" spans="1:12" x14ac:dyDescent="0.2">
      <c r="G5" s="3">
        <f>$C$3-14</f>
        <v>2008</v>
      </c>
      <c r="H5" s="5" t="str">
        <f>G7 &amp;"/"&amp; G8</f>
        <v>2010/2011</v>
      </c>
      <c r="I5" s="6" t="s">
        <v>21</v>
      </c>
      <c r="J5" s="6" t="s">
        <v>26</v>
      </c>
      <c r="K5" s="6" t="s">
        <v>34</v>
      </c>
      <c r="L5" s="7" t="s">
        <v>31</v>
      </c>
    </row>
    <row r="6" spans="1:12" x14ac:dyDescent="0.2">
      <c r="G6" s="3">
        <f>$C$3-13</f>
        <v>2009</v>
      </c>
      <c r="H6" s="5" t="str">
        <f>G9 &amp;"/"&amp; G10</f>
        <v>2012/2013</v>
      </c>
      <c r="I6" s="6" t="s">
        <v>22</v>
      </c>
      <c r="J6" s="6" t="s">
        <v>27</v>
      </c>
      <c r="K6" s="6" t="s">
        <v>34</v>
      </c>
      <c r="L6" s="7" t="s">
        <v>32</v>
      </c>
    </row>
    <row r="7" spans="1:12" x14ac:dyDescent="0.2">
      <c r="G7" s="3">
        <f>$C$3-12</f>
        <v>2010</v>
      </c>
      <c r="H7" s="5" t="str">
        <f>G11 &amp;"/"&amp; G12</f>
        <v>2014/2015</v>
      </c>
      <c r="I7" s="6" t="s">
        <v>23</v>
      </c>
      <c r="J7" s="6" t="s">
        <v>28</v>
      </c>
      <c r="K7" s="6" t="s">
        <v>34</v>
      </c>
      <c r="L7" s="7" t="s">
        <v>33</v>
      </c>
    </row>
    <row r="8" spans="1:12" x14ac:dyDescent="0.2">
      <c r="G8" s="3">
        <f>$C$3-11</f>
        <v>2011</v>
      </c>
    </row>
    <row r="9" spans="1:12" x14ac:dyDescent="0.2">
      <c r="G9" s="3">
        <f>$C$3-10</f>
        <v>2012</v>
      </c>
    </row>
    <row r="10" spans="1:12" x14ac:dyDescent="0.2">
      <c r="G10" s="3">
        <f>$C$3-9</f>
        <v>2013</v>
      </c>
    </row>
    <row r="11" spans="1:12" x14ac:dyDescent="0.2">
      <c r="G11" s="3">
        <f>$C$3-8</f>
        <v>2014</v>
      </c>
    </row>
    <row r="12" spans="1:12" x14ac:dyDescent="0.2">
      <c r="G12" s="3">
        <f>$C$3-7</f>
        <v>2015</v>
      </c>
    </row>
  </sheetData>
  <mergeCells count="4">
    <mergeCell ref="A3:B3"/>
    <mergeCell ref="A4:B4"/>
    <mergeCell ref="C4:F4"/>
    <mergeCell ref="C3:F3"/>
  </mergeCells>
  <pageMargins left="0.7" right="0.7" top="0.78740157499999996" bottom="0.78740157499999996" header="0.3" footer="0.3"/>
  <pageSetup paperSize="9" scale="8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P20"/>
  <sheetViews>
    <sheetView workbookViewId="0">
      <selection activeCell="C4" sqref="C4:F4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18</v>
      </c>
      <c r="B3" t="s">
        <v>14</v>
      </c>
      <c r="F3" t="str">
        <f>Startseite!H6</f>
        <v>2012/2013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 t="shared" ref="A8:A20" si="0">RANK(G8,$G$8:$G$20)</f>
        <v>1</v>
      </c>
      <c r="B8" s="10" t="s">
        <v>54</v>
      </c>
      <c r="C8" s="10" t="s">
        <v>55</v>
      </c>
      <c r="D8" s="11" t="s">
        <v>38</v>
      </c>
      <c r="E8" s="10">
        <v>2012</v>
      </c>
      <c r="F8" s="12" t="s">
        <v>27</v>
      </c>
      <c r="G8" s="13">
        <f t="shared" ref="G8:G20" si="1">(I8+K8+M8+P8)/4</f>
        <v>9.8524634502923973</v>
      </c>
      <c r="H8" s="1">
        <v>9.89</v>
      </c>
      <c r="I8" s="13">
        <f t="shared" ref="I8:I20" si="2">IF(H8="","0",((15.9-H8)/0.6))</f>
        <v>10.016666666666667</v>
      </c>
      <c r="J8" s="1">
        <v>3.37</v>
      </c>
      <c r="K8" s="2">
        <f t="shared" ref="K8:K20" si="3">IF(J8="","0",((J8+0.7)/0.4))</f>
        <v>10.175000000000001</v>
      </c>
      <c r="L8" s="1">
        <v>21.85</v>
      </c>
      <c r="M8" s="2">
        <f t="shared" ref="M8:M20" si="4">IF(L8="","0",((L8+18)/4.5))</f>
        <v>8.8555555555555561</v>
      </c>
      <c r="N8" s="1">
        <f t="shared" ref="N8:N13" si="5">O8*3</f>
        <v>178.10999999999999</v>
      </c>
      <c r="O8" s="1">
        <v>59.37</v>
      </c>
      <c r="P8" s="2">
        <f t="shared" ref="P8:P20" si="6">IF(N8="","0",((375-N8)/19))</f>
        <v>10.362631578947369</v>
      </c>
    </row>
    <row r="9" spans="1:16" x14ac:dyDescent="0.2">
      <c r="A9" s="1">
        <f t="shared" si="0"/>
        <v>2</v>
      </c>
      <c r="B9" s="10" t="s">
        <v>39</v>
      </c>
      <c r="C9" s="10" t="s">
        <v>53</v>
      </c>
      <c r="D9" s="11" t="s">
        <v>38</v>
      </c>
      <c r="E9" s="10">
        <v>2012</v>
      </c>
      <c r="F9" s="12" t="s">
        <v>27</v>
      </c>
      <c r="G9" s="13">
        <f t="shared" si="1"/>
        <v>9.8144005847953224</v>
      </c>
      <c r="H9" s="1">
        <v>10.27</v>
      </c>
      <c r="I9" s="13">
        <f t="shared" si="2"/>
        <v>9.3833333333333346</v>
      </c>
      <c r="J9" s="1">
        <v>3.42</v>
      </c>
      <c r="K9" s="2">
        <f t="shared" si="3"/>
        <v>10.299999999999999</v>
      </c>
      <c r="L9" s="1">
        <v>30.65</v>
      </c>
      <c r="M9" s="2">
        <f t="shared" si="4"/>
        <v>10.81111111111111</v>
      </c>
      <c r="N9" s="1">
        <f t="shared" si="5"/>
        <v>208.5</v>
      </c>
      <c r="O9" s="1">
        <v>69.5</v>
      </c>
      <c r="P9" s="2">
        <f t="shared" si="6"/>
        <v>8.7631578947368425</v>
      </c>
    </row>
    <row r="10" spans="1:16" x14ac:dyDescent="0.2">
      <c r="A10" s="1">
        <f t="shared" si="0"/>
        <v>3</v>
      </c>
      <c r="B10" s="10" t="s">
        <v>60</v>
      </c>
      <c r="C10" s="10" t="s">
        <v>61</v>
      </c>
      <c r="D10" s="11" t="s">
        <v>38</v>
      </c>
      <c r="E10" s="10">
        <v>2013</v>
      </c>
      <c r="F10" s="12" t="s">
        <v>27</v>
      </c>
      <c r="G10" s="13">
        <f t="shared" si="1"/>
        <v>8.5733918128654967</v>
      </c>
      <c r="H10" s="1">
        <v>10.68</v>
      </c>
      <c r="I10" s="13">
        <f t="shared" si="2"/>
        <v>8.7000000000000011</v>
      </c>
      <c r="J10" s="1">
        <v>3.16</v>
      </c>
      <c r="K10" s="2">
        <f t="shared" si="3"/>
        <v>9.65</v>
      </c>
      <c r="L10" s="1">
        <v>16.55</v>
      </c>
      <c r="M10" s="2">
        <f t="shared" si="4"/>
        <v>7.6777777777777771</v>
      </c>
      <c r="N10" s="1">
        <f t="shared" si="5"/>
        <v>217.95000000000002</v>
      </c>
      <c r="O10" s="1">
        <v>72.650000000000006</v>
      </c>
      <c r="P10" s="2">
        <f t="shared" si="6"/>
        <v>8.2657894736842099</v>
      </c>
    </row>
    <row r="11" spans="1:16" x14ac:dyDescent="0.2">
      <c r="A11" s="1">
        <f t="shared" si="0"/>
        <v>4</v>
      </c>
      <c r="B11" s="10" t="s">
        <v>58</v>
      </c>
      <c r="C11" s="10" t="s">
        <v>59</v>
      </c>
      <c r="D11" s="11" t="s">
        <v>38</v>
      </c>
      <c r="E11" s="10">
        <v>2013</v>
      </c>
      <c r="F11" s="12" t="s">
        <v>27</v>
      </c>
      <c r="G11" s="13">
        <f t="shared" si="1"/>
        <v>8.3467032163742694</v>
      </c>
      <c r="H11" s="1">
        <v>11.05</v>
      </c>
      <c r="I11" s="13">
        <f t="shared" si="2"/>
        <v>8.0833333333333339</v>
      </c>
      <c r="J11" s="1">
        <v>3.03</v>
      </c>
      <c r="K11" s="2">
        <f t="shared" si="3"/>
        <v>9.3249999999999975</v>
      </c>
      <c r="L11" s="1">
        <v>18.05</v>
      </c>
      <c r="M11" s="2">
        <f t="shared" si="4"/>
        <v>8.0111111111111111</v>
      </c>
      <c r="N11" s="1">
        <f t="shared" si="5"/>
        <v>223.62</v>
      </c>
      <c r="O11" s="1">
        <v>74.540000000000006</v>
      </c>
      <c r="P11" s="2">
        <f t="shared" si="6"/>
        <v>7.9673684210526314</v>
      </c>
    </row>
    <row r="12" spans="1:16" x14ac:dyDescent="0.2">
      <c r="A12" s="1">
        <f t="shared" si="0"/>
        <v>5</v>
      </c>
      <c r="B12" s="10" t="s">
        <v>56</v>
      </c>
      <c r="C12" s="10" t="s">
        <v>57</v>
      </c>
      <c r="D12" s="11" t="s">
        <v>38</v>
      </c>
      <c r="E12" s="10">
        <v>2013</v>
      </c>
      <c r="F12" s="12" t="s">
        <v>27</v>
      </c>
      <c r="G12" s="13">
        <f t="shared" si="1"/>
        <v>8.2035891812865493</v>
      </c>
      <c r="H12" s="1">
        <v>10.55</v>
      </c>
      <c r="I12" s="13">
        <f t="shared" si="2"/>
        <v>8.9166666666666661</v>
      </c>
      <c r="J12" s="1">
        <v>2.97</v>
      </c>
      <c r="K12" s="2">
        <f t="shared" si="3"/>
        <v>9.1749999999999989</v>
      </c>
      <c r="L12" s="1">
        <v>14.9</v>
      </c>
      <c r="M12" s="2">
        <f t="shared" si="4"/>
        <v>7.3111111111111109</v>
      </c>
      <c r="N12" s="1">
        <f t="shared" si="5"/>
        <v>234.18</v>
      </c>
      <c r="O12" s="1">
        <v>78.06</v>
      </c>
      <c r="P12" s="2">
        <f t="shared" si="6"/>
        <v>7.4115789473684206</v>
      </c>
    </row>
    <row r="13" spans="1:16" x14ac:dyDescent="0.2">
      <c r="A13" s="1">
        <f t="shared" si="0"/>
        <v>6</v>
      </c>
      <c r="B13" s="10" t="s">
        <v>62</v>
      </c>
      <c r="C13" s="10" t="s">
        <v>63</v>
      </c>
      <c r="D13" s="11" t="s">
        <v>38</v>
      </c>
      <c r="E13" s="10">
        <v>2013</v>
      </c>
      <c r="F13" s="12" t="s">
        <v>27</v>
      </c>
      <c r="G13" s="13">
        <f t="shared" si="1"/>
        <v>6.0422149122807021</v>
      </c>
      <c r="H13" s="1">
        <v>13.26</v>
      </c>
      <c r="I13" s="13">
        <f t="shared" si="2"/>
        <v>4.4000000000000012</v>
      </c>
      <c r="J13" s="1">
        <v>2.4500000000000002</v>
      </c>
      <c r="K13" s="2">
        <f t="shared" si="3"/>
        <v>7.8750000000000009</v>
      </c>
      <c r="L13" s="1">
        <v>13.02</v>
      </c>
      <c r="M13" s="2">
        <f t="shared" si="4"/>
        <v>6.8933333333333335</v>
      </c>
      <c r="N13" s="1">
        <f t="shared" si="5"/>
        <v>279.99</v>
      </c>
      <c r="O13" s="1">
        <v>93.33</v>
      </c>
      <c r="P13" s="2">
        <f t="shared" si="6"/>
        <v>5.0005263157894735</v>
      </c>
    </row>
    <row r="14" spans="1:16" x14ac:dyDescent="0.2">
      <c r="A14" s="1">
        <f t="shared" si="0"/>
        <v>7</v>
      </c>
      <c r="B14" s="1"/>
      <c r="C14" s="1"/>
      <c r="D14" s="1"/>
      <c r="E14" s="1"/>
      <c r="F14" s="1"/>
      <c r="G14" s="2">
        <f t="shared" si="1"/>
        <v>0</v>
      </c>
      <c r="H14" s="1"/>
      <c r="I14" s="2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1"/>
      <c r="P14" s="2" t="str">
        <f t="shared" si="6"/>
        <v>0</v>
      </c>
    </row>
    <row r="15" spans="1:16" x14ac:dyDescent="0.2">
      <c r="A15" s="1">
        <f t="shared" si="0"/>
        <v>7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1"/>
      <c r="P15" s="2" t="str">
        <f t="shared" si="6"/>
        <v>0</v>
      </c>
    </row>
    <row r="16" spans="1:16" x14ac:dyDescent="0.2">
      <c r="A16" s="1">
        <f t="shared" si="0"/>
        <v>7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1"/>
      <c r="P16" s="2" t="str">
        <f t="shared" si="6"/>
        <v>0</v>
      </c>
    </row>
    <row r="17" spans="1:16" x14ac:dyDescent="0.2">
      <c r="A17" s="1">
        <f t="shared" si="0"/>
        <v>7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1"/>
      <c r="P17" s="2" t="str">
        <f t="shared" si="6"/>
        <v>0</v>
      </c>
    </row>
    <row r="18" spans="1:16" x14ac:dyDescent="0.2">
      <c r="A18" s="1">
        <f t="shared" si="0"/>
        <v>7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6"/>
        <v>0</v>
      </c>
    </row>
    <row r="19" spans="1:16" x14ac:dyDescent="0.2">
      <c r="A19" s="1">
        <f t="shared" si="0"/>
        <v>7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6"/>
        <v>0</v>
      </c>
    </row>
    <row r="20" spans="1:16" x14ac:dyDescent="0.2">
      <c r="A20" s="1">
        <f t="shared" si="0"/>
        <v>7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6"/>
        <v>0</v>
      </c>
    </row>
  </sheetData>
  <autoFilter ref="A7:P7" xr:uid="{00000000-0001-0000-0900-000000000000}">
    <sortState xmlns:xlrd2="http://schemas.microsoft.com/office/spreadsheetml/2017/richdata2" ref="A9:P20">
      <sortCondition ref="A7"/>
    </sortState>
  </autoFilter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P20"/>
  <sheetViews>
    <sheetView workbookViewId="0">
      <selection activeCell="E29" sqref="E29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18</v>
      </c>
      <c r="B3" t="s">
        <v>14</v>
      </c>
      <c r="F3" t="str">
        <f>Startseite!H7</f>
        <v>2014/2015</v>
      </c>
      <c r="G3" t="s">
        <v>17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>RANK(G8,$G$8:$G$20)</f>
        <v>1</v>
      </c>
      <c r="B8" s="10" t="s">
        <v>62</v>
      </c>
      <c r="C8" s="10" t="s">
        <v>64</v>
      </c>
      <c r="D8" s="11" t="s">
        <v>38</v>
      </c>
      <c r="E8" s="10">
        <v>2015</v>
      </c>
      <c r="F8" s="12" t="s">
        <v>28</v>
      </c>
      <c r="G8" s="2">
        <f>(I8+K8+M8+P8)/4</f>
        <v>6.9731798245614032</v>
      </c>
      <c r="H8" s="1">
        <v>12.98</v>
      </c>
      <c r="I8" s="2">
        <f>IF(H8="","0",((16.7-H8)/0.6))</f>
        <v>6.1999999999999984</v>
      </c>
      <c r="J8" s="1">
        <v>2.23</v>
      </c>
      <c r="K8" s="2">
        <f>IF(J8="","0",((J8+1.2)/0.4))</f>
        <v>8.5749999999999993</v>
      </c>
      <c r="L8" s="1">
        <v>10.37</v>
      </c>
      <c r="M8" s="2">
        <f>IF(L8="","0",((L8+12)/3))</f>
        <v>7.4566666666666661</v>
      </c>
      <c r="N8" s="1">
        <f>O8*3</f>
        <v>280.44</v>
      </c>
      <c r="O8" s="1">
        <v>93.48</v>
      </c>
      <c r="P8" s="2">
        <f>IF(N8="","0",((388-N8)/19))</f>
        <v>5.6610526315789471</v>
      </c>
    </row>
    <row r="9" spans="1:16" x14ac:dyDescent="0.2">
      <c r="A9" s="1">
        <f t="shared" ref="A9:A20" si="0">RANK(G9,$G$8:$G$20)</f>
        <v>2</v>
      </c>
      <c r="B9" s="1"/>
      <c r="C9" s="1"/>
      <c r="D9" s="1"/>
      <c r="E9" s="1"/>
      <c r="F9" s="1"/>
      <c r="G9" s="2">
        <f t="shared" ref="G9:G20" si="1">(I9+K9+M9+P9)/4</f>
        <v>0</v>
      </c>
      <c r="H9" s="1"/>
      <c r="I9" s="2" t="str">
        <f t="shared" ref="I9:I20" si="2">IF(H9="","0",((16.7-H9)/0.6))</f>
        <v>0</v>
      </c>
      <c r="J9" s="1"/>
      <c r="K9" s="2" t="str">
        <f t="shared" ref="K9:K20" si="3">IF(J9="","0",((J9+1.2)/0.4))</f>
        <v>0</v>
      </c>
      <c r="L9" s="1"/>
      <c r="M9" s="2" t="str">
        <f t="shared" ref="M9:M20" si="4">IF(L9="","0",((L9+12)/3))</f>
        <v>0</v>
      </c>
      <c r="N9" s="1"/>
      <c r="O9" s="1"/>
      <c r="P9" s="2" t="str">
        <f t="shared" ref="P9:P20" si="5">IF(N9="","0",((388-N9)/19))</f>
        <v>0</v>
      </c>
    </row>
    <row r="10" spans="1:16" x14ac:dyDescent="0.2">
      <c r="A10" s="1">
        <f t="shared" si="0"/>
        <v>2</v>
      </c>
      <c r="B10" s="1"/>
      <c r="C10" s="1"/>
      <c r="D10" s="1"/>
      <c r="E10" s="1"/>
      <c r="F10" s="1"/>
      <c r="G10" s="2">
        <f t="shared" si="1"/>
        <v>0</v>
      </c>
      <c r="H10" s="1"/>
      <c r="I10" s="2" t="str">
        <f t="shared" si="2"/>
        <v>0</v>
      </c>
      <c r="J10" s="1"/>
      <c r="K10" s="2" t="str">
        <f t="shared" si="3"/>
        <v>0</v>
      </c>
      <c r="L10" s="1"/>
      <c r="M10" s="2" t="str">
        <f t="shared" si="4"/>
        <v>0</v>
      </c>
      <c r="N10" s="1"/>
      <c r="O10" s="1"/>
      <c r="P10" s="2" t="str">
        <f t="shared" si="5"/>
        <v>0</v>
      </c>
    </row>
    <row r="11" spans="1:16" x14ac:dyDescent="0.2">
      <c r="A11" s="1">
        <f t="shared" si="0"/>
        <v>2</v>
      </c>
      <c r="B11" s="1"/>
      <c r="C11" s="1"/>
      <c r="D11" s="1"/>
      <c r="E11" s="1"/>
      <c r="F11" s="1"/>
      <c r="G11" s="2">
        <f t="shared" si="1"/>
        <v>0</v>
      </c>
      <c r="H11" s="1"/>
      <c r="I11" s="2" t="str">
        <f t="shared" si="2"/>
        <v>0</v>
      </c>
      <c r="J11" s="1"/>
      <c r="K11" s="2" t="str">
        <f t="shared" si="3"/>
        <v>0</v>
      </c>
      <c r="L11" s="1"/>
      <c r="M11" s="2" t="str">
        <f t="shared" si="4"/>
        <v>0</v>
      </c>
      <c r="N11" s="1"/>
      <c r="O11" s="1"/>
      <c r="P11" s="2" t="str">
        <f t="shared" si="5"/>
        <v>0</v>
      </c>
    </row>
    <row r="12" spans="1:16" x14ac:dyDescent="0.2">
      <c r="A12" s="1">
        <f t="shared" si="0"/>
        <v>2</v>
      </c>
      <c r="B12" s="1"/>
      <c r="C12" s="1"/>
      <c r="D12" s="1"/>
      <c r="E12" s="1"/>
      <c r="F12" s="1"/>
      <c r="G12" s="2">
        <f t="shared" si="1"/>
        <v>0</v>
      </c>
      <c r="H12" s="1"/>
      <c r="I12" s="2" t="str">
        <f t="shared" si="2"/>
        <v>0</v>
      </c>
      <c r="J12" s="1"/>
      <c r="K12" s="2" t="str">
        <f t="shared" si="3"/>
        <v>0</v>
      </c>
      <c r="L12" s="1"/>
      <c r="M12" s="2" t="str">
        <f t="shared" si="4"/>
        <v>0</v>
      </c>
      <c r="N12" s="1"/>
      <c r="O12" s="1"/>
      <c r="P12" s="2" t="str">
        <f t="shared" si="5"/>
        <v>0</v>
      </c>
    </row>
    <row r="13" spans="1:16" x14ac:dyDescent="0.2">
      <c r="A13" s="1">
        <f t="shared" si="0"/>
        <v>2</v>
      </c>
      <c r="B13" s="1"/>
      <c r="C13" s="1"/>
      <c r="D13" s="1"/>
      <c r="E13" s="1"/>
      <c r="F13" s="1"/>
      <c r="G13" s="2">
        <f t="shared" si="1"/>
        <v>0</v>
      </c>
      <c r="H13" s="1"/>
      <c r="I13" s="2" t="str">
        <f t="shared" si="2"/>
        <v>0</v>
      </c>
      <c r="J13" s="1"/>
      <c r="K13" s="2" t="str">
        <f t="shared" si="3"/>
        <v>0</v>
      </c>
      <c r="L13" s="1"/>
      <c r="M13" s="2" t="str">
        <f t="shared" si="4"/>
        <v>0</v>
      </c>
      <c r="N13" s="1"/>
      <c r="O13" s="1"/>
      <c r="P13" s="2" t="str">
        <f t="shared" si="5"/>
        <v>0</v>
      </c>
    </row>
    <row r="14" spans="1:16" x14ac:dyDescent="0.2">
      <c r="A14" s="1">
        <f t="shared" si="0"/>
        <v>2</v>
      </c>
      <c r="B14" s="1"/>
      <c r="C14" s="1"/>
      <c r="D14" s="1"/>
      <c r="E14" s="1"/>
      <c r="F14" s="1"/>
      <c r="G14" s="2">
        <f t="shared" si="1"/>
        <v>0</v>
      </c>
      <c r="H14" s="1"/>
      <c r="I14" s="2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1"/>
      <c r="P14" s="2" t="str">
        <f t="shared" si="5"/>
        <v>0</v>
      </c>
    </row>
    <row r="15" spans="1:16" x14ac:dyDescent="0.2">
      <c r="A15" s="1">
        <f t="shared" si="0"/>
        <v>2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1"/>
      <c r="P15" s="2" t="str">
        <f t="shared" si="5"/>
        <v>0</v>
      </c>
    </row>
    <row r="16" spans="1:16" x14ac:dyDescent="0.2">
      <c r="A16" s="1">
        <f t="shared" si="0"/>
        <v>2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1"/>
      <c r="P16" s="2" t="str">
        <f t="shared" si="5"/>
        <v>0</v>
      </c>
    </row>
    <row r="17" spans="1:16" x14ac:dyDescent="0.2">
      <c r="A17" s="1">
        <f t="shared" si="0"/>
        <v>2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1"/>
      <c r="P17" s="2" t="str">
        <f t="shared" si="5"/>
        <v>0</v>
      </c>
    </row>
    <row r="18" spans="1:16" x14ac:dyDescent="0.2">
      <c r="A18" s="1">
        <f t="shared" si="0"/>
        <v>2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5"/>
        <v>0</v>
      </c>
    </row>
    <row r="19" spans="1:16" x14ac:dyDescent="0.2">
      <c r="A19" s="1">
        <f t="shared" si="0"/>
        <v>2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5"/>
        <v>0</v>
      </c>
    </row>
    <row r="20" spans="1:16" x14ac:dyDescent="0.2">
      <c r="A20" s="1">
        <f t="shared" si="0"/>
        <v>2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5"/>
        <v>0</v>
      </c>
    </row>
  </sheetData>
  <autoFilter ref="A7:P7" xr:uid="{00000000-0001-0000-0A00-000000000000}"/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O20"/>
  <sheetViews>
    <sheetView workbookViewId="0">
      <selection activeCell="C7" sqref="A7:XFD7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4" width="8.625" customWidth="1"/>
    <col min="15" max="15" width="6.625" customWidth="1"/>
  </cols>
  <sheetData>
    <row r="1" spans="1:15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5" x14ac:dyDescent="0.2">
      <c r="A3" t="s">
        <v>10</v>
      </c>
      <c r="B3" t="s">
        <v>14</v>
      </c>
      <c r="F3" t="str">
        <f>Startseite!H3</f>
        <v>2006/2007</v>
      </c>
    </row>
    <row r="6" spans="1:15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</row>
    <row r="7" spans="1:15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 t="s">
        <v>5</v>
      </c>
    </row>
    <row r="8" spans="1:15" x14ac:dyDescent="0.2">
      <c r="A8" s="1">
        <f>RANK(G8,$G$8:$G$20)</f>
        <v>1</v>
      </c>
      <c r="B8" s="1"/>
      <c r="C8" s="1"/>
      <c r="D8" s="1"/>
      <c r="E8" s="1"/>
      <c r="F8" s="1"/>
      <c r="G8" s="2">
        <f>(I8+K8+M8+O8)/4</f>
        <v>0</v>
      </c>
      <c r="H8" s="1"/>
      <c r="I8" s="2" t="str">
        <f>IF(H8="","0",((14.4-H8)/0.6))</f>
        <v>0</v>
      </c>
      <c r="J8" s="1"/>
      <c r="K8" s="2" t="str">
        <f>IF(J8="","0",((J8-0.6)/0.4))</f>
        <v>0</v>
      </c>
      <c r="L8" s="1"/>
      <c r="M8" s="2" t="str">
        <f>IF(L8="","0",((L8+14)/5))</f>
        <v>0</v>
      </c>
      <c r="N8" s="1"/>
      <c r="O8" s="2" t="str">
        <f>IF(N8="","0",((355-N8)/19))</f>
        <v>0</v>
      </c>
    </row>
    <row r="9" spans="1:15" x14ac:dyDescent="0.2">
      <c r="A9" s="1">
        <f t="shared" ref="A9:A20" si="0">RANK(G9,$G$8:$G$20)</f>
        <v>1</v>
      </c>
      <c r="B9" s="1"/>
      <c r="C9" s="1"/>
      <c r="D9" s="1"/>
      <c r="E9" s="1"/>
      <c r="F9" s="1"/>
      <c r="G9" s="2">
        <f t="shared" ref="G9:G20" si="1">(I9+K9+M9+O9)/4</f>
        <v>0</v>
      </c>
      <c r="H9" s="1"/>
      <c r="I9" s="2" t="str">
        <f t="shared" ref="I9:I20" si="2">IF(H9="","0",((14.4-H9)/0.6))</f>
        <v>0</v>
      </c>
      <c r="J9" s="1"/>
      <c r="K9" s="2" t="str">
        <f t="shared" ref="K9:K20" si="3">IF(J9="","0",((J9-0.6)/0.4))</f>
        <v>0</v>
      </c>
      <c r="L9" s="1"/>
      <c r="M9" s="2" t="str">
        <f t="shared" ref="M9:M20" si="4">IF(L9="","0",((L9+14)/5))</f>
        <v>0</v>
      </c>
      <c r="N9" s="1"/>
      <c r="O9" s="2" t="str">
        <f t="shared" ref="O9:O20" si="5">IF(N9="","0",((355-N9)/19))</f>
        <v>0</v>
      </c>
    </row>
    <row r="10" spans="1:15" x14ac:dyDescent="0.2">
      <c r="A10" s="1">
        <f t="shared" si="0"/>
        <v>1</v>
      </c>
      <c r="B10" s="1"/>
      <c r="C10" s="1"/>
      <c r="D10" s="1"/>
      <c r="E10" s="1"/>
      <c r="F10" s="1"/>
      <c r="G10" s="2">
        <f t="shared" si="1"/>
        <v>0</v>
      </c>
      <c r="H10" s="1"/>
      <c r="I10" s="2" t="str">
        <f t="shared" si="2"/>
        <v>0</v>
      </c>
      <c r="J10" s="1"/>
      <c r="K10" s="2" t="str">
        <f t="shared" si="3"/>
        <v>0</v>
      </c>
      <c r="L10" s="1"/>
      <c r="M10" s="2" t="str">
        <f t="shared" si="4"/>
        <v>0</v>
      </c>
      <c r="N10" s="1"/>
      <c r="O10" s="2" t="str">
        <f t="shared" si="5"/>
        <v>0</v>
      </c>
    </row>
    <row r="11" spans="1:15" x14ac:dyDescent="0.2">
      <c r="A11" s="1">
        <f t="shared" si="0"/>
        <v>1</v>
      </c>
      <c r="B11" s="1"/>
      <c r="C11" s="1"/>
      <c r="D11" s="1"/>
      <c r="E11" s="1"/>
      <c r="F11" s="1"/>
      <c r="G11" s="2">
        <f t="shared" si="1"/>
        <v>0</v>
      </c>
      <c r="H11" s="1"/>
      <c r="I11" s="2" t="str">
        <f t="shared" si="2"/>
        <v>0</v>
      </c>
      <c r="J11" s="1"/>
      <c r="K11" s="2" t="str">
        <f t="shared" si="3"/>
        <v>0</v>
      </c>
      <c r="L11" s="1"/>
      <c r="M11" s="2" t="str">
        <f t="shared" si="4"/>
        <v>0</v>
      </c>
      <c r="N11" s="1"/>
      <c r="O11" s="2" t="str">
        <f t="shared" si="5"/>
        <v>0</v>
      </c>
    </row>
    <row r="12" spans="1:15" x14ac:dyDescent="0.2">
      <c r="A12" s="1">
        <f t="shared" si="0"/>
        <v>1</v>
      </c>
      <c r="B12" s="1"/>
      <c r="C12" s="1"/>
      <c r="D12" s="1"/>
      <c r="E12" s="1"/>
      <c r="F12" s="1"/>
      <c r="G12" s="2">
        <f t="shared" si="1"/>
        <v>0</v>
      </c>
      <c r="H12" s="1"/>
      <c r="I12" s="2" t="str">
        <f t="shared" si="2"/>
        <v>0</v>
      </c>
      <c r="J12" s="1"/>
      <c r="K12" s="2" t="str">
        <f t="shared" si="3"/>
        <v>0</v>
      </c>
      <c r="L12" s="1"/>
      <c r="M12" s="2" t="str">
        <f t="shared" si="4"/>
        <v>0</v>
      </c>
      <c r="N12" s="1"/>
      <c r="O12" s="2" t="str">
        <f t="shared" si="5"/>
        <v>0</v>
      </c>
    </row>
    <row r="13" spans="1:15" x14ac:dyDescent="0.2">
      <c r="A13" s="1">
        <f t="shared" si="0"/>
        <v>1</v>
      </c>
      <c r="B13" s="1"/>
      <c r="C13" s="1"/>
      <c r="D13" s="1"/>
      <c r="E13" s="1"/>
      <c r="F13" s="1"/>
      <c r="G13" s="2">
        <f t="shared" si="1"/>
        <v>0</v>
      </c>
      <c r="H13" s="1"/>
      <c r="I13" s="2" t="str">
        <f t="shared" si="2"/>
        <v>0</v>
      </c>
      <c r="J13" s="1"/>
      <c r="K13" s="2" t="str">
        <f t="shared" si="3"/>
        <v>0</v>
      </c>
      <c r="L13" s="1"/>
      <c r="M13" s="2" t="str">
        <f t="shared" si="4"/>
        <v>0</v>
      </c>
      <c r="N13" s="1"/>
      <c r="O13" s="2" t="str">
        <f t="shared" si="5"/>
        <v>0</v>
      </c>
    </row>
    <row r="14" spans="1:15" x14ac:dyDescent="0.2">
      <c r="A14" s="1">
        <f t="shared" si="0"/>
        <v>1</v>
      </c>
      <c r="B14" s="1"/>
      <c r="C14" s="1"/>
      <c r="D14" s="1"/>
      <c r="E14" s="1"/>
      <c r="F14" s="1"/>
      <c r="G14" s="2">
        <f t="shared" si="1"/>
        <v>0</v>
      </c>
      <c r="H14" s="1"/>
      <c r="I14" s="2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2" t="str">
        <f t="shared" si="5"/>
        <v>0</v>
      </c>
    </row>
    <row r="15" spans="1:15" x14ac:dyDescent="0.2">
      <c r="A15" s="1">
        <f t="shared" si="0"/>
        <v>1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2" t="str">
        <f t="shared" si="5"/>
        <v>0</v>
      </c>
    </row>
    <row r="16" spans="1:15" x14ac:dyDescent="0.2">
      <c r="A16" s="1">
        <f t="shared" si="0"/>
        <v>1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2" t="str">
        <f t="shared" si="5"/>
        <v>0</v>
      </c>
    </row>
    <row r="17" spans="1:15" x14ac:dyDescent="0.2">
      <c r="A17" s="1">
        <f t="shared" si="0"/>
        <v>1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2" t="str">
        <f t="shared" si="5"/>
        <v>0</v>
      </c>
    </row>
    <row r="18" spans="1:15" x14ac:dyDescent="0.2">
      <c r="A18" s="1">
        <f t="shared" si="0"/>
        <v>1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2" t="str">
        <f t="shared" si="5"/>
        <v>0</v>
      </c>
    </row>
    <row r="19" spans="1:15" x14ac:dyDescent="0.2">
      <c r="A19" s="1">
        <f t="shared" si="0"/>
        <v>1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2" t="str">
        <f t="shared" si="5"/>
        <v>0</v>
      </c>
    </row>
    <row r="20" spans="1:15" x14ac:dyDescent="0.2">
      <c r="A20" s="1">
        <f t="shared" si="0"/>
        <v>1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2" t="str">
        <f t="shared" si="5"/>
        <v>0</v>
      </c>
    </row>
  </sheetData>
  <autoFilter ref="A7:O7" xr:uid="{00000000-0001-0000-0100-000000000000}"/>
  <mergeCells count="3">
    <mergeCell ref="B6:B7"/>
    <mergeCell ref="F6:F7"/>
    <mergeCell ref="A6:A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P20"/>
  <sheetViews>
    <sheetView workbookViewId="0">
      <selection activeCell="D28" sqref="D28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10</v>
      </c>
      <c r="B3" t="s">
        <v>14</v>
      </c>
      <c r="F3" t="str">
        <f>Startseite!H4</f>
        <v>2008/2009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 t="shared" ref="A8:A20" si="0">RANK(G8,$G$8:$G$20)</f>
        <v>1</v>
      </c>
      <c r="B8" s="10" t="s">
        <v>68</v>
      </c>
      <c r="C8" s="10" t="s">
        <v>69</v>
      </c>
      <c r="D8" s="11" t="s">
        <v>67</v>
      </c>
      <c r="E8" s="10">
        <v>2009</v>
      </c>
      <c r="F8" s="12" t="s">
        <v>30</v>
      </c>
      <c r="G8" s="13">
        <f t="shared" ref="G8:G20" si="1">(I8+K8+M8+P8)/4</f>
        <v>8.2652675438596503</v>
      </c>
      <c r="H8" s="1">
        <v>9.86</v>
      </c>
      <c r="I8" s="13">
        <f t="shared" ref="I8:I20" si="2">IF(H8="","0",((14.8-H8)/0.6))</f>
        <v>8.2333333333333361</v>
      </c>
      <c r="J8" s="1">
        <v>3.36</v>
      </c>
      <c r="K8" s="2">
        <f t="shared" ref="K8:K20" si="3">IF(J8="","0",((J8-0.3)/0.4))</f>
        <v>7.6499999999999995</v>
      </c>
      <c r="L8" s="1">
        <v>17.54</v>
      </c>
      <c r="M8" s="2">
        <f t="shared" ref="M8:M20" si="4">IF(L8="","0",((L8+17)/5))</f>
        <v>6.9079999999999995</v>
      </c>
      <c r="N8" s="1">
        <f>O8*2.5</f>
        <v>164.875</v>
      </c>
      <c r="O8" s="1">
        <v>65.95</v>
      </c>
      <c r="P8" s="2">
        <f t="shared" ref="P8:P20" si="5">IF(N8="","0",((360-N8)/19))</f>
        <v>10.269736842105264</v>
      </c>
    </row>
    <row r="9" spans="1:16" x14ac:dyDescent="0.2">
      <c r="A9" s="1">
        <f t="shared" si="0"/>
        <v>2</v>
      </c>
      <c r="B9" s="10" t="s">
        <v>68</v>
      </c>
      <c r="C9" s="10" t="s">
        <v>70</v>
      </c>
      <c r="D9" s="11" t="s">
        <v>67</v>
      </c>
      <c r="E9" s="10">
        <v>2009</v>
      </c>
      <c r="F9" s="12" t="s">
        <v>30</v>
      </c>
      <c r="G9" s="13">
        <f t="shared" si="1"/>
        <v>8.2497017543859652</v>
      </c>
      <c r="H9" s="1">
        <v>9.7100000000000009</v>
      </c>
      <c r="I9" s="13">
        <f t="shared" si="2"/>
        <v>8.4833333333333343</v>
      </c>
      <c r="J9" s="1">
        <v>3.35</v>
      </c>
      <c r="K9" s="2">
        <f t="shared" si="3"/>
        <v>7.625</v>
      </c>
      <c r="L9" s="1">
        <v>18.13</v>
      </c>
      <c r="M9" s="2">
        <f t="shared" si="4"/>
        <v>7.0259999999999989</v>
      </c>
      <c r="N9" s="1">
        <f>O9*2.5</f>
        <v>172.57499999999999</v>
      </c>
      <c r="O9" s="1">
        <v>69.03</v>
      </c>
      <c r="P9" s="2">
        <f t="shared" si="5"/>
        <v>9.8644736842105267</v>
      </c>
    </row>
    <row r="10" spans="1:16" x14ac:dyDescent="0.2">
      <c r="A10" s="1">
        <f t="shared" si="0"/>
        <v>3</v>
      </c>
      <c r="B10" s="10" t="s">
        <v>65</v>
      </c>
      <c r="C10" s="10" t="s">
        <v>66</v>
      </c>
      <c r="D10" s="11" t="s">
        <v>67</v>
      </c>
      <c r="E10" s="10">
        <v>2008</v>
      </c>
      <c r="F10" s="12" t="s">
        <v>30</v>
      </c>
      <c r="G10" s="13">
        <f t="shared" si="1"/>
        <v>7.4578333333333333</v>
      </c>
      <c r="H10" s="1">
        <v>10.01</v>
      </c>
      <c r="I10" s="13">
        <f t="shared" si="2"/>
        <v>7.9833333333333352</v>
      </c>
      <c r="J10" s="1">
        <v>3</v>
      </c>
      <c r="K10" s="2">
        <f t="shared" si="3"/>
        <v>6.75</v>
      </c>
      <c r="L10" s="1">
        <v>14.99</v>
      </c>
      <c r="M10" s="2">
        <f t="shared" si="4"/>
        <v>6.3980000000000006</v>
      </c>
      <c r="N10" s="1">
        <f>O10*2.5</f>
        <v>194.7</v>
      </c>
      <c r="O10" s="1">
        <v>77.88</v>
      </c>
      <c r="P10" s="2">
        <f t="shared" si="5"/>
        <v>8.7000000000000011</v>
      </c>
    </row>
    <row r="11" spans="1:16" x14ac:dyDescent="0.2">
      <c r="A11" s="1">
        <f t="shared" si="0"/>
        <v>4</v>
      </c>
      <c r="B11" s="1"/>
      <c r="C11" s="1"/>
      <c r="D11" s="1"/>
      <c r="E11" s="1"/>
      <c r="F11" s="1"/>
      <c r="G11" s="2">
        <f t="shared" si="1"/>
        <v>0</v>
      </c>
      <c r="H11" s="1"/>
      <c r="I11" s="2" t="str">
        <f t="shared" si="2"/>
        <v>0</v>
      </c>
      <c r="J11" s="1"/>
      <c r="K11" s="2" t="str">
        <f t="shared" si="3"/>
        <v>0</v>
      </c>
      <c r="L11" s="1"/>
      <c r="M11" s="2" t="str">
        <f t="shared" si="4"/>
        <v>0</v>
      </c>
      <c r="N11" s="1"/>
      <c r="O11" s="1"/>
      <c r="P11" s="2" t="str">
        <f t="shared" si="5"/>
        <v>0</v>
      </c>
    </row>
    <row r="12" spans="1:16" x14ac:dyDescent="0.2">
      <c r="A12" s="1">
        <f t="shared" si="0"/>
        <v>4</v>
      </c>
      <c r="B12" s="1"/>
      <c r="C12" s="1"/>
      <c r="D12" s="1"/>
      <c r="E12" s="1"/>
      <c r="F12" s="1"/>
      <c r="G12" s="2">
        <f t="shared" si="1"/>
        <v>0</v>
      </c>
      <c r="H12" s="1"/>
      <c r="I12" s="2" t="str">
        <f t="shared" si="2"/>
        <v>0</v>
      </c>
      <c r="J12" s="1"/>
      <c r="K12" s="2" t="str">
        <f t="shared" si="3"/>
        <v>0</v>
      </c>
      <c r="L12" s="1"/>
      <c r="M12" s="2" t="str">
        <f t="shared" si="4"/>
        <v>0</v>
      </c>
      <c r="N12" s="1"/>
      <c r="O12" s="1"/>
      <c r="P12" s="2" t="str">
        <f t="shared" si="5"/>
        <v>0</v>
      </c>
    </row>
    <row r="13" spans="1:16" x14ac:dyDescent="0.2">
      <c r="A13" s="1">
        <f t="shared" si="0"/>
        <v>4</v>
      </c>
      <c r="B13" s="1"/>
      <c r="C13" s="1"/>
      <c r="D13" s="1"/>
      <c r="E13" s="1"/>
      <c r="F13" s="1"/>
      <c r="G13" s="2">
        <f t="shared" si="1"/>
        <v>0</v>
      </c>
      <c r="H13" s="1"/>
      <c r="I13" s="2" t="str">
        <f t="shared" si="2"/>
        <v>0</v>
      </c>
      <c r="J13" s="1"/>
      <c r="K13" s="2" t="str">
        <f t="shared" si="3"/>
        <v>0</v>
      </c>
      <c r="L13" s="1"/>
      <c r="M13" s="2" t="str">
        <f t="shared" si="4"/>
        <v>0</v>
      </c>
      <c r="N13" s="1"/>
      <c r="O13" s="1"/>
      <c r="P13" s="2" t="str">
        <f t="shared" si="5"/>
        <v>0</v>
      </c>
    </row>
    <row r="14" spans="1:16" x14ac:dyDescent="0.2">
      <c r="A14" s="1">
        <f t="shared" si="0"/>
        <v>4</v>
      </c>
      <c r="B14" s="1"/>
      <c r="C14" s="1"/>
      <c r="D14" s="1"/>
      <c r="E14" s="1"/>
      <c r="F14" s="1"/>
      <c r="G14" s="2">
        <f t="shared" si="1"/>
        <v>0</v>
      </c>
      <c r="H14" s="1"/>
      <c r="I14" s="2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1"/>
      <c r="P14" s="2" t="str">
        <f t="shared" si="5"/>
        <v>0</v>
      </c>
    </row>
    <row r="15" spans="1:16" x14ac:dyDescent="0.2">
      <c r="A15" s="1">
        <f t="shared" si="0"/>
        <v>4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1"/>
      <c r="P15" s="2" t="str">
        <f t="shared" si="5"/>
        <v>0</v>
      </c>
    </row>
    <row r="16" spans="1:16" x14ac:dyDescent="0.2">
      <c r="A16" s="1">
        <f t="shared" si="0"/>
        <v>4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1"/>
      <c r="P16" s="2" t="str">
        <f t="shared" si="5"/>
        <v>0</v>
      </c>
    </row>
    <row r="17" spans="1:16" x14ac:dyDescent="0.2">
      <c r="A17" s="1">
        <f t="shared" si="0"/>
        <v>4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1"/>
      <c r="P17" s="2" t="str">
        <f t="shared" si="5"/>
        <v>0</v>
      </c>
    </row>
    <row r="18" spans="1:16" x14ac:dyDescent="0.2">
      <c r="A18" s="1">
        <f t="shared" si="0"/>
        <v>4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5"/>
        <v>0</v>
      </c>
    </row>
    <row r="19" spans="1:16" x14ac:dyDescent="0.2">
      <c r="A19" s="1">
        <f t="shared" si="0"/>
        <v>4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5"/>
        <v>0</v>
      </c>
    </row>
    <row r="20" spans="1:16" x14ac:dyDescent="0.2">
      <c r="A20" s="1">
        <f t="shared" si="0"/>
        <v>4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5"/>
        <v>0</v>
      </c>
    </row>
  </sheetData>
  <autoFilter ref="A7:P7" xr:uid="{00000000-0001-0000-0200-000000000000}">
    <sortState xmlns:xlrd2="http://schemas.microsoft.com/office/spreadsheetml/2017/richdata2" ref="A9:P20">
      <sortCondition ref="A7"/>
    </sortState>
  </autoFilter>
  <mergeCells count="3">
    <mergeCell ref="A6:A7"/>
    <mergeCell ref="B6:B7"/>
    <mergeCell ref="F6:F7"/>
  </mergeCells>
  <pageMargins left="0.7" right="0.7" top="0.78740157499999996" bottom="0.78740157499999996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P20"/>
  <sheetViews>
    <sheetView workbookViewId="0">
      <selection activeCell="G8" sqref="G8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10</v>
      </c>
      <c r="B3" t="s">
        <v>14</v>
      </c>
      <c r="F3" t="str">
        <f>Startseite!H5</f>
        <v>2010/2011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 t="shared" ref="A8:A20" si="0">RANK(G8,$G$8:$G$20)</f>
        <v>1</v>
      </c>
      <c r="B8" s="10" t="s">
        <v>71</v>
      </c>
      <c r="C8" s="10" t="s">
        <v>72</v>
      </c>
      <c r="D8" s="11" t="s">
        <v>67</v>
      </c>
      <c r="E8" s="10">
        <v>2010</v>
      </c>
      <c r="F8" s="12" t="s">
        <v>31</v>
      </c>
      <c r="G8" s="13">
        <f t="shared" ref="G8:G20" si="1">(I8+K8+M8+P8)/4</f>
        <v>8.7938377192982458</v>
      </c>
      <c r="H8" s="1">
        <v>10.34</v>
      </c>
      <c r="I8" s="13">
        <f t="shared" ref="I8:I20" si="2">IF(H8="","0",((15.3-H8)/0.6))</f>
        <v>8.2666666666666693</v>
      </c>
      <c r="J8" s="1">
        <v>3.35</v>
      </c>
      <c r="K8" s="2">
        <f t="shared" ref="K8:K20" si="3">IF(J8="","0",((J8+0.1)/0.4))</f>
        <v>8.625</v>
      </c>
      <c r="L8" s="1">
        <v>19.3</v>
      </c>
      <c r="M8" s="2">
        <f t="shared" ref="M8:M20" si="4">IF(L8="","0",((L8+23)/5))</f>
        <v>8.4599999999999991</v>
      </c>
      <c r="N8" s="1">
        <f t="shared" ref="N8:N13" si="5">O8*2.5</f>
        <v>180.35</v>
      </c>
      <c r="O8" s="1">
        <v>72.14</v>
      </c>
      <c r="P8" s="2">
        <f t="shared" ref="P8:P20" si="6">IF(N8="","0",((367-N8)/19))</f>
        <v>9.8236842105263165</v>
      </c>
    </row>
    <row r="9" spans="1:16" x14ac:dyDescent="0.2">
      <c r="A9" s="1">
        <f t="shared" si="0"/>
        <v>2</v>
      </c>
      <c r="B9" s="10" t="s">
        <v>65</v>
      </c>
      <c r="C9" s="10" t="s">
        <v>74</v>
      </c>
      <c r="D9" s="11" t="s">
        <v>67</v>
      </c>
      <c r="E9" s="10">
        <v>2010</v>
      </c>
      <c r="F9" s="12" t="s">
        <v>31</v>
      </c>
      <c r="G9" s="13">
        <f t="shared" si="1"/>
        <v>8.4905438596491241</v>
      </c>
      <c r="H9" s="1">
        <v>10.75</v>
      </c>
      <c r="I9" s="13">
        <f t="shared" si="2"/>
        <v>7.5833333333333348</v>
      </c>
      <c r="J9" s="1">
        <v>3.12</v>
      </c>
      <c r="K9" s="2">
        <f t="shared" si="3"/>
        <v>8.0500000000000007</v>
      </c>
      <c r="L9" s="1">
        <v>20.71</v>
      </c>
      <c r="M9" s="2">
        <f t="shared" si="4"/>
        <v>8.7420000000000009</v>
      </c>
      <c r="N9" s="1">
        <f t="shared" si="5"/>
        <v>184.85</v>
      </c>
      <c r="O9" s="1">
        <v>73.94</v>
      </c>
      <c r="P9" s="2">
        <f t="shared" si="6"/>
        <v>9.5868421052631589</v>
      </c>
    </row>
    <row r="10" spans="1:16" x14ac:dyDescent="0.2">
      <c r="A10" s="1">
        <f t="shared" si="0"/>
        <v>3</v>
      </c>
      <c r="B10" s="10" t="s">
        <v>58</v>
      </c>
      <c r="C10" s="10" t="s">
        <v>73</v>
      </c>
      <c r="D10" s="11" t="s">
        <v>67</v>
      </c>
      <c r="E10" s="10">
        <v>2010</v>
      </c>
      <c r="F10" s="12" t="s">
        <v>31</v>
      </c>
      <c r="G10" s="13">
        <f t="shared" si="1"/>
        <v>8.3731184210526326</v>
      </c>
      <c r="H10" s="1">
        <v>10.68</v>
      </c>
      <c r="I10" s="13">
        <f t="shared" si="2"/>
        <v>7.700000000000002</v>
      </c>
      <c r="J10" s="1">
        <v>3.23</v>
      </c>
      <c r="K10" s="2">
        <f t="shared" si="3"/>
        <v>8.3249999999999993</v>
      </c>
      <c r="L10" s="1">
        <v>13.89</v>
      </c>
      <c r="M10" s="2">
        <f t="shared" si="4"/>
        <v>7.3780000000000001</v>
      </c>
      <c r="N10" s="1">
        <f t="shared" si="5"/>
        <v>175.3</v>
      </c>
      <c r="O10" s="1">
        <v>70.12</v>
      </c>
      <c r="P10" s="2">
        <f t="shared" si="6"/>
        <v>10.089473684210526</v>
      </c>
    </row>
    <row r="11" spans="1:16" x14ac:dyDescent="0.2">
      <c r="A11" s="1">
        <f t="shared" si="0"/>
        <v>4</v>
      </c>
      <c r="B11" s="10" t="s">
        <v>75</v>
      </c>
      <c r="C11" s="10" t="s">
        <v>76</v>
      </c>
      <c r="D11" s="11" t="s">
        <v>67</v>
      </c>
      <c r="E11" s="10">
        <v>2011</v>
      </c>
      <c r="F11" s="12" t="s">
        <v>31</v>
      </c>
      <c r="G11" s="13">
        <f t="shared" si="1"/>
        <v>7.9518552631578947</v>
      </c>
      <c r="H11" s="1">
        <v>10.59</v>
      </c>
      <c r="I11" s="13">
        <f t="shared" si="2"/>
        <v>7.8500000000000014</v>
      </c>
      <c r="J11" s="1">
        <v>2.95</v>
      </c>
      <c r="K11" s="2">
        <f t="shared" si="3"/>
        <v>7.625</v>
      </c>
      <c r="L11" s="1">
        <v>14.32</v>
      </c>
      <c r="M11" s="2">
        <f t="shared" si="4"/>
        <v>7.4640000000000004</v>
      </c>
      <c r="N11" s="1">
        <f t="shared" si="5"/>
        <v>198.5</v>
      </c>
      <c r="O11" s="1">
        <v>79.400000000000006</v>
      </c>
      <c r="P11" s="2">
        <f t="shared" si="6"/>
        <v>8.8684210526315788</v>
      </c>
    </row>
    <row r="12" spans="1:16" x14ac:dyDescent="0.2">
      <c r="A12" s="1">
        <f t="shared" si="0"/>
        <v>5</v>
      </c>
      <c r="B12" s="10" t="s">
        <v>79</v>
      </c>
      <c r="C12" s="10" t="s">
        <v>80</v>
      </c>
      <c r="D12" s="11" t="s">
        <v>67</v>
      </c>
      <c r="E12" s="10">
        <v>2011</v>
      </c>
      <c r="F12" s="12" t="s">
        <v>31</v>
      </c>
      <c r="G12" s="13">
        <f t="shared" si="1"/>
        <v>7.493293859649123</v>
      </c>
      <c r="H12" s="1">
        <v>10.75</v>
      </c>
      <c r="I12" s="13">
        <f t="shared" si="2"/>
        <v>7.5833333333333348</v>
      </c>
      <c r="J12" s="1">
        <v>2.5499999999999998</v>
      </c>
      <c r="K12" s="2">
        <f t="shared" si="3"/>
        <v>6.6249999999999991</v>
      </c>
      <c r="L12" s="1">
        <v>11.39</v>
      </c>
      <c r="M12" s="2">
        <f t="shared" si="4"/>
        <v>6.8780000000000001</v>
      </c>
      <c r="N12" s="1">
        <f t="shared" si="5"/>
        <v>198.15</v>
      </c>
      <c r="O12" s="1">
        <v>79.260000000000005</v>
      </c>
      <c r="P12" s="2">
        <f t="shared" si="6"/>
        <v>8.8868421052631579</v>
      </c>
    </row>
    <row r="13" spans="1:16" x14ac:dyDescent="0.2">
      <c r="A13" s="1">
        <f t="shared" si="0"/>
        <v>6</v>
      </c>
      <c r="B13" s="10" t="s">
        <v>77</v>
      </c>
      <c r="C13" s="10" t="s">
        <v>78</v>
      </c>
      <c r="D13" s="11" t="s">
        <v>67</v>
      </c>
      <c r="E13" s="10">
        <v>2011</v>
      </c>
      <c r="F13" s="12" t="s">
        <v>31</v>
      </c>
      <c r="G13" s="13">
        <f t="shared" si="1"/>
        <v>6.98921052631579</v>
      </c>
      <c r="H13" s="1">
        <v>11.79</v>
      </c>
      <c r="I13" s="13">
        <f t="shared" si="2"/>
        <v>5.8500000000000032</v>
      </c>
      <c r="J13" s="1">
        <v>2.5299999999999998</v>
      </c>
      <c r="K13" s="2">
        <f t="shared" si="3"/>
        <v>6.5749999999999993</v>
      </c>
      <c r="L13" s="1">
        <v>15.1</v>
      </c>
      <c r="M13" s="2">
        <f t="shared" si="4"/>
        <v>7.62</v>
      </c>
      <c r="N13" s="1">
        <f t="shared" si="5"/>
        <v>216.67500000000001</v>
      </c>
      <c r="O13" s="1">
        <v>86.67</v>
      </c>
      <c r="P13" s="2">
        <f t="shared" si="6"/>
        <v>7.9118421052631573</v>
      </c>
    </row>
    <row r="14" spans="1:16" x14ac:dyDescent="0.2">
      <c r="A14" s="1">
        <f t="shared" si="0"/>
        <v>7</v>
      </c>
      <c r="B14" s="1"/>
      <c r="C14" s="1"/>
      <c r="D14" s="1"/>
      <c r="E14" s="1"/>
      <c r="F14" s="1"/>
      <c r="G14" s="2">
        <f t="shared" si="1"/>
        <v>0</v>
      </c>
      <c r="H14" s="1"/>
      <c r="I14" s="2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1"/>
      <c r="P14" s="2" t="str">
        <f t="shared" si="6"/>
        <v>0</v>
      </c>
    </row>
    <row r="15" spans="1:16" x14ac:dyDescent="0.2">
      <c r="A15" s="1">
        <f t="shared" si="0"/>
        <v>7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1"/>
      <c r="P15" s="2" t="str">
        <f t="shared" si="6"/>
        <v>0</v>
      </c>
    </row>
    <row r="16" spans="1:16" x14ac:dyDescent="0.2">
      <c r="A16" s="1">
        <f t="shared" si="0"/>
        <v>7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1"/>
      <c r="P16" s="2" t="str">
        <f t="shared" si="6"/>
        <v>0</v>
      </c>
    </row>
    <row r="17" spans="1:16" x14ac:dyDescent="0.2">
      <c r="A17" s="1">
        <f t="shared" si="0"/>
        <v>7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1"/>
      <c r="P17" s="2" t="str">
        <f t="shared" si="6"/>
        <v>0</v>
      </c>
    </row>
    <row r="18" spans="1:16" x14ac:dyDescent="0.2">
      <c r="A18" s="1">
        <f t="shared" si="0"/>
        <v>7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6"/>
        <v>0</v>
      </c>
    </row>
    <row r="19" spans="1:16" x14ac:dyDescent="0.2">
      <c r="A19" s="1">
        <f t="shared" si="0"/>
        <v>7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6"/>
        <v>0</v>
      </c>
    </row>
    <row r="20" spans="1:16" x14ac:dyDescent="0.2">
      <c r="A20" s="1">
        <f t="shared" si="0"/>
        <v>7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6"/>
        <v>0</v>
      </c>
    </row>
  </sheetData>
  <autoFilter ref="A7:P7" xr:uid="{00000000-0001-0000-0300-000000000000}">
    <sortState xmlns:xlrd2="http://schemas.microsoft.com/office/spreadsheetml/2017/richdata2" ref="A9:P20">
      <sortCondition ref="A7"/>
    </sortState>
  </autoFilter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P20"/>
  <sheetViews>
    <sheetView workbookViewId="0">
      <selection activeCell="J18" sqref="J18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10</v>
      </c>
      <c r="B3" t="s">
        <v>14</v>
      </c>
      <c r="F3" t="str">
        <f>Startseite!H6</f>
        <v>2012/2013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 t="shared" ref="A8:A20" si="0">RANK(G8,$G$8:$G$20)</f>
        <v>1</v>
      </c>
      <c r="B8" s="10" t="s">
        <v>94</v>
      </c>
      <c r="C8" s="10" t="s">
        <v>95</v>
      </c>
      <c r="D8" s="11" t="s">
        <v>67</v>
      </c>
      <c r="E8" s="10">
        <v>2012</v>
      </c>
      <c r="F8" s="12" t="s">
        <v>32</v>
      </c>
      <c r="G8" s="13">
        <f t="shared" ref="G8:G20" si="1">(I8+K8+M8+P8)/4</f>
        <v>9.2361466165413546</v>
      </c>
      <c r="H8" s="1">
        <v>10.32</v>
      </c>
      <c r="I8" s="13">
        <f t="shared" ref="I8:I20" si="2">IF(H8="","0",((15.9-H8)/0.6))</f>
        <v>9.3000000000000007</v>
      </c>
      <c r="J8" s="1">
        <v>3.24</v>
      </c>
      <c r="K8" s="2">
        <f t="shared" ref="K8:K20" si="3">IF(J8="","0",((J8+0.7)/0.4))</f>
        <v>9.85</v>
      </c>
      <c r="L8" s="1">
        <v>18.690000000000001</v>
      </c>
      <c r="M8" s="2">
        <f t="shared" ref="M8:M20" si="4">IF(L8="","0",((L8+16)/3.5))</f>
        <v>9.911428571428571</v>
      </c>
      <c r="N8" s="1">
        <f t="shared" ref="N8:N17" si="5">O8*3</f>
        <v>227.21999999999997</v>
      </c>
      <c r="O8" s="1">
        <v>75.739999999999995</v>
      </c>
      <c r="P8" s="2">
        <f t="shared" ref="P8:P20" si="6">IF(N8="","0",((377-N8)/19))</f>
        <v>7.8831578947368435</v>
      </c>
    </row>
    <row r="9" spans="1:16" x14ac:dyDescent="0.2">
      <c r="A9" s="1">
        <f t="shared" si="0"/>
        <v>2</v>
      </c>
      <c r="B9" s="10" t="s">
        <v>81</v>
      </c>
      <c r="C9" s="10" t="s">
        <v>82</v>
      </c>
      <c r="D9" s="11" t="s">
        <v>67</v>
      </c>
      <c r="E9" s="10">
        <v>2012</v>
      </c>
      <c r="F9" s="12" t="s">
        <v>32</v>
      </c>
      <c r="G9" s="13">
        <f t="shared" si="1"/>
        <v>9.0460526315789469</v>
      </c>
      <c r="H9" s="1">
        <v>10.14</v>
      </c>
      <c r="I9" s="13">
        <f t="shared" si="2"/>
        <v>9.6</v>
      </c>
      <c r="J9" s="1">
        <v>3.24</v>
      </c>
      <c r="K9" s="2">
        <f t="shared" si="3"/>
        <v>9.85</v>
      </c>
      <c r="L9" s="1">
        <v>9.9</v>
      </c>
      <c r="M9" s="2">
        <f t="shared" si="4"/>
        <v>7.3999999999999995</v>
      </c>
      <c r="N9" s="1">
        <f t="shared" si="5"/>
        <v>199.64999999999998</v>
      </c>
      <c r="O9" s="1">
        <v>66.55</v>
      </c>
      <c r="P9" s="2">
        <f t="shared" si="6"/>
        <v>9.3342105263157915</v>
      </c>
    </row>
    <row r="10" spans="1:16" x14ac:dyDescent="0.2">
      <c r="A10" s="1">
        <f t="shared" si="0"/>
        <v>3</v>
      </c>
      <c r="B10" s="10" t="s">
        <v>84</v>
      </c>
      <c r="C10" s="10" t="s">
        <v>85</v>
      </c>
      <c r="D10" s="11" t="s">
        <v>67</v>
      </c>
      <c r="E10" s="10">
        <v>2012</v>
      </c>
      <c r="F10" s="12" t="s">
        <v>32</v>
      </c>
      <c r="G10" s="13">
        <f t="shared" si="1"/>
        <v>8.2830889724310772</v>
      </c>
      <c r="H10" s="1">
        <v>11.08</v>
      </c>
      <c r="I10" s="13">
        <f t="shared" si="2"/>
        <v>8.033333333333335</v>
      </c>
      <c r="J10" s="1">
        <v>3.14</v>
      </c>
      <c r="K10" s="2">
        <f t="shared" si="3"/>
        <v>9.6</v>
      </c>
      <c r="L10" s="1">
        <v>9.18</v>
      </c>
      <c r="M10" s="2">
        <f t="shared" si="4"/>
        <v>7.194285714285714</v>
      </c>
      <c r="N10" s="1">
        <f t="shared" si="5"/>
        <v>219.20999999999998</v>
      </c>
      <c r="O10" s="1">
        <v>73.069999999999993</v>
      </c>
      <c r="P10" s="2">
        <f t="shared" si="6"/>
        <v>8.3047368421052639</v>
      </c>
    </row>
    <row r="11" spans="1:16" x14ac:dyDescent="0.2">
      <c r="A11" s="1">
        <f t="shared" si="0"/>
        <v>4</v>
      </c>
      <c r="B11" s="10" t="s">
        <v>90</v>
      </c>
      <c r="C11" s="10" t="s">
        <v>91</v>
      </c>
      <c r="D11" s="11" t="s">
        <v>67</v>
      </c>
      <c r="E11" s="10">
        <v>2012</v>
      </c>
      <c r="F11" s="12" t="s">
        <v>32</v>
      </c>
      <c r="G11" s="13">
        <f t="shared" si="1"/>
        <v>8.1516322055137849</v>
      </c>
      <c r="H11" s="1">
        <v>11.02</v>
      </c>
      <c r="I11" s="13">
        <f t="shared" si="2"/>
        <v>8.1333333333333346</v>
      </c>
      <c r="J11" s="1">
        <v>2.89</v>
      </c>
      <c r="K11" s="2">
        <f t="shared" si="3"/>
        <v>8.9749999999999996</v>
      </c>
      <c r="L11" s="1">
        <v>9.26</v>
      </c>
      <c r="M11" s="2">
        <f t="shared" si="4"/>
        <v>7.2171428571428562</v>
      </c>
      <c r="N11" s="1">
        <f t="shared" si="5"/>
        <v>219.66</v>
      </c>
      <c r="O11" s="1">
        <v>73.22</v>
      </c>
      <c r="P11" s="2">
        <f t="shared" si="6"/>
        <v>8.2810526315789481</v>
      </c>
    </row>
    <row r="12" spans="1:16" x14ac:dyDescent="0.2">
      <c r="A12" s="1">
        <f t="shared" si="0"/>
        <v>5</v>
      </c>
      <c r="B12" s="10" t="s">
        <v>92</v>
      </c>
      <c r="C12" s="10" t="s">
        <v>93</v>
      </c>
      <c r="D12" s="11" t="s">
        <v>67</v>
      </c>
      <c r="E12" s="10">
        <v>2012</v>
      </c>
      <c r="F12" s="12" t="s">
        <v>32</v>
      </c>
      <c r="G12" s="13">
        <f t="shared" si="1"/>
        <v>8.1403258145363413</v>
      </c>
      <c r="H12" s="1">
        <v>11.14</v>
      </c>
      <c r="I12" s="13">
        <f t="shared" si="2"/>
        <v>7.9333333333333336</v>
      </c>
      <c r="J12" s="1">
        <v>2.96</v>
      </c>
      <c r="K12" s="2">
        <f t="shared" si="3"/>
        <v>9.15</v>
      </c>
      <c r="L12" s="1">
        <v>15.13</v>
      </c>
      <c r="M12" s="2">
        <f t="shared" si="4"/>
        <v>8.894285714285715</v>
      </c>
      <c r="N12" s="1">
        <f t="shared" si="5"/>
        <v>251.91</v>
      </c>
      <c r="O12" s="1">
        <v>83.97</v>
      </c>
      <c r="P12" s="2">
        <f t="shared" si="6"/>
        <v>6.5836842105263162</v>
      </c>
    </row>
    <row r="13" spans="1:16" x14ac:dyDescent="0.2">
      <c r="A13" s="1">
        <f t="shared" si="0"/>
        <v>6</v>
      </c>
      <c r="B13" s="10" t="s">
        <v>96</v>
      </c>
      <c r="C13" s="10" t="s">
        <v>97</v>
      </c>
      <c r="D13" s="11" t="s">
        <v>67</v>
      </c>
      <c r="E13" s="10">
        <v>2013</v>
      </c>
      <c r="F13" s="12" t="s">
        <v>32</v>
      </c>
      <c r="G13" s="13">
        <f t="shared" si="1"/>
        <v>7.7101284461152879</v>
      </c>
      <c r="H13" s="1">
        <v>11.05</v>
      </c>
      <c r="I13" s="13">
        <f t="shared" si="2"/>
        <v>8.0833333333333339</v>
      </c>
      <c r="J13" s="1">
        <v>2.65</v>
      </c>
      <c r="K13" s="2">
        <f t="shared" si="3"/>
        <v>8.3749999999999982</v>
      </c>
      <c r="L13" s="1">
        <v>11.56</v>
      </c>
      <c r="M13" s="2">
        <f t="shared" si="4"/>
        <v>7.8742857142857146</v>
      </c>
      <c r="N13" s="1">
        <f t="shared" si="5"/>
        <v>253.35000000000002</v>
      </c>
      <c r="O13" s="1">
        <v>84.45</v>
      </c>
      <c r="P13" s="2">
        <f t="shared" si="6"/>
        <v>6.5078947368421041</v>
      </c>
    </row>
    <row r="14" spans="1:16" x14ac:dyDescent="0.2">
      <c r="A14" s="1">
        <f t="shared" si="0"/>
        <v>7</v>
      </c>
      <c r="B14" s="10" t="s">
        <v>88</v>
      </c>
      <c r="C14" s="10" t="s">
        <v>89</v>
      </c>
      <c r="D14" s="11" t="s">
        <v>67</v>
      </c>
      <c r="E14" s="10">
        <v>2012</v>
      </c>
      <c r="F14" s="12" t="s">
        <v>32</v>
      </c>
      <c r="G14" s="13">
        <f t="shared" si="1"/>
        <v>7.3301033834586473</v>
      </c>
      <c r="H14" s="1">
        <v>11.46</v>
      </c>
      <c r="I14" s="13">
        <f t="shared" si="2"/>
        <v>7.3999999999999995</v>
      </c>
      <c r="J14" s="1">
        <v>2.41</v>
      </c>
      <c r="K14" s="2">
        <f t="shared" si="3"/>
        <v>7.7750000000000004</v>
      </c>
      <c r="L14" s="1">
        <v>7.41</v>
      </c>
      <c r="M14" s="2">
        <f t="shared" si="4"/>
        <v>6.6885714285714286</v>
      </c>
      <c r="N14" s="1">
        <f t="shared" si="5"/>
        <v>235.32</v>
      </c>
      <c r="O14" s="1">
        <v>78.44</v>
      </c>
      <c r="P14" s="2">
        <f t="shared" si="6"/>
        <v>7.4568421052631582</v>
      </c>
    </row>
    <row r="15" spans="1:16" x14ac:dyDescent="0.2">
      <c r="A15" s="1">
        <f t="shared" si="0"/>
        <v>8</v>
      </c>
      <c r="B15" s="10" t="s">
        <v>62</v>
      </c>
      <c r="C15" s="10" t="s">
        <v>83</v>
      </c>
      <c r="D15" s="11" t="s">
        <v>67</v>
      </c>
      <c r="E15" s="10">
        <v>2012</v>
      </c>
      <c r="F15" s="12" t="s">
        <v>32</v>
      </c>
      <c r="G15" s="13">
        <f t="shared" si="1"/>
        <v>7.2848370927318307</v>
      </c>
      <c r="H15" s="1">
        <v>12.04</v>
      </c>
      <c r="I15" s="13">
        <f t="shared" si="2"/>
        <v>6.4333333333333353</v>
      </c>
      <c r="J15" s="1">
        <v>2.44</v>
      </c>
      <c r="K15" s="2">
        <f t="shared" si="3"/>
        <v>7.8499999999999988</v>
      </c>
      <c r="L15" s="1">
        <v>14.81</v>
      </c>
      <c r="M15" s="2">
        <f t="shared" si="4"/>
        <v>8.8028571428571443</v>
      </c>
      <c r="N15" s="1">
        <f t="shared" si="5"/>
        <v>261.99</v>
      </c>
      <c r="O15" s="1">
        <v>87.33</v>
      </c>
      <c r="P15" s="2">
        <f t="shared" si="6"/>
        <v>6.0531578947368416</v>
      </c>
    </row>
    <row r="16" spans="1:16" x14ac:dyDescent="0.2">
      <c r="A16" s="1">
        <f t="shared" si="0"/>
        <v>9</v>
      </c>
      <c r="B16" s="10" t="s">
        <v>98</v>
      </c>
      <c r="C16" s="10" t="s">
        <v>99</v>
      </c>
      <c r="D16" s="11" t="s">
        <v>67</v>
      </c>
      <c r="E16" s="10">
        <v>2013</v>
      </c>
      <c r="F16" s="12" t="s">
        <v>32</v>
      </c>
      <c r="G16" s="13">
        <f t="shared" si="1"/>
        <v>6.5116322055137843</v>
      </c>
      <c r="H16" s="1">
        <v>11.92</v>
      </c>
      <c r="I16" s="13">
        <f t="shared" si="2"/>
        <v>6.6333333333333346</v>
      </c>
      <c r="J16" s="1">
        <v>2.29</v>
      </c>
      <c r="K16" s="2">
        <f t="shared" si="3"/>
        <v>7.4750000000000005</v>
      </c>
      <c r="L16" s="1">
        <v>9.4</v>
      </c>
      <c r="M16" s="2">
        <f t="shared" si="4"/>
        <v>7.2571428571428571</v>
      </c>
      <c r="N16" s="1">
        <f t="shared" si="5"/>
        <v>288.06</v>
      </c>
      <c r="O16" s="1">
        <v>96.02</v>
      </c>
      <c r="P16" s="2">
        <f t="shared" si="6"/>
        <v>4.6810526315789476</v>
      </c>
    </row>
    <row r="17" spans="1:16" x14ac:dyDescent="0.2">
      <c r="A17" s="1">
        <f t="shared" si="0"/>
        <v>10</v>
      </c>
      <c r="B17" s="10" t="s">
        <v>86</v>
      </c>
      <c r="C17" s="10" t="s">
        <v>87</v>
      </c>
      <c r="D17" s="11" t="s">
        <v>67</v>
      </c>
      <c r="E17" s="10">
        <v>2012</v>
      </c>
      <c r="F17" s="12" t="s">
        <v>32</v>
      </c>
      <c r="G17" s="13">
        <f t="shared" si="1"/>
        <v>6.2185432330827064</v>
      </c>
      <c r="H17" s="1">
        <v>12.69</v>
      </c>
      <c r="I17" s="13">
        <f t="shared" si="2"/>
        <v>5.3500000000000014</v>
      </c>
      <c r="J17" s="1">
        <v>2.23</v>
      </c>
      <c r="K17" s="2">
        <f t="shared" si="3"/>
        <v>7.3249999999999993</v>
      </c>
      <c r="L17" s="1">
        <v>13.9</v>
      </c>
      <c r="M17" s="2">
        <f t="shared" si="4"/>
        <v>8.5428571428571427</v>
      </c>
      <c r="N17" s="1">
        <f t="shared" si="5"/>
        <v>307.53000000000003</v>
      </c>
      <c r="O17" s="1">
        <v>102.51</v>
      </c>
      <c r="P17" s="2">
        <f t="shared" si="6"/>
        <v>3.6563157894736826</v>
      </c>
    </row>
    <row r="18" spans="1:16" x14ac:dyDescent="0.2">
      <c r="A18" s="1">
        <f t="shared" si="0"/>
        <v>11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6"/>
        <v>0</v>
      </c>
    </row>
    <row r="19" spans="1:16" x14ac:dyDescent="0.2">
      <c r="A19" s="1">
        <f t="shared" si="0"/>
        <v>11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6"/>
        <v>0</v>
      </c>
    </row>
    <row r="20" spans="1:16" x14ac:dyDescent="0.2">
      <c r="A20" s="1">
        <f t="shared" si="0"/>
        <v>11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6"/>
        <v>0</v>
      </c>
    </row>
  </sheetData>
  <autoFilter ref="A7:P7" xr:uid="{00000000-0001-0000-0400-000000000000}">
    <sortState xmlns:xlrd2="http://schemas.microsoft.com/office/spreadsheetml/2017/richdata2" ref="A9:P20">
      <sortCondition ref="A7"/>
    </sortState>
  </autoFilter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P20"/>
  <sheetViews>
    <sheetView tabSelected="1" workbookViewId="0">
      <selection activeCell="P18" sqref="A6:P18"/>
    </sheetView>
  </sheetViews>
  <sheetFormatPr baseColWidth="10" defaultRowHeight="12.75" x14ac:dyDescent="0.2"/>
  <cols>
    <col min="1" max="1" width="8.625" customWidth="1"/>
    <col min="2" max="3" width="14.375" customWidth="1"/>
    <col min="4" max="4" width="8.625" bestFit="1" customWidth="1"/>
    <col min="5" max="5" width="6.625" bestFit="1" customWidth="1"/>
    <col min="6" max="6" width="4.5" customWidth="1"/>
    <col min="7" max="7" width="7.875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10</v>
      </c>
      <c r="B3" t="s">
        <v>14</v>
      </c>
      <c r="F3" t="str">
        <f>Startseite!H7</f>
        <v>2014/2015</v>
      </c>
      <c r="G3" t="s">
        <v>17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119</v>
      </c>
      <c r="G6" s="1" t="s">
        <v>120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117</v>
      </c>
      <c r="E7" s="9" t="s">
        <v>118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 t="shared" ref="A8:A20" si="0">RANK(G8,$G$8:$G$20)</f>
        <v>1</v>
      </c>
      <c r="B8" s="10" t="s">
        <v>65</v>
      </c>
      <c r="C8" s="10" t="s">
        <v>101</v>
      </c>
      <c r="D8" s="11" t="s">
        <v>67</v>
      </c>
      <c r="E8" s="10">
        <v>2014</v>
      </c>
      <c r="F8" s="12" t="s">
        <v>33</v>
      </c>
      <c r="G8" s="13">
        <f t="shared" ref="G8:G20" si="1">(I8+K8+M8+P8)/4</f>
        <v>9.2365131578947359</v>
      </c>
      <c r="H8" s="1">
        <v>11.18</v>
      </c>
      <c r="I8" s="13">
        <f t="shared" ref="I8:I20" si="2">IF(H8="","0",((16.7-H8)/0.6))</f>
        <v>9.1999999999999993</v>
      </c>
      <c r="J8" s="1">
        <v>2.63</v>
      </c>
      <c r="K8" s="2">
        <f t="shared" ref="K8:K20" si="3">IF(J8="","0",((J8+1.2)/0.4))</f>
        <v>9.5749999999999993</v>
      </c>
      <c r="L8" s="1">
        <v>11.25</v>
      </c>
      <c r="M8" s="2">
        <f t="shared" ref="M8:M20" si="4">IF(L8="","0",((L8+12)/2.5))</f>
        <v>9.3000000000000007</v>
      </c>
      <c r="N8" s="1">
        <f t="shared" ref="N8:N18" si="5">O8*3</f>
        <v>219.45000000000002</v>
      </c>
      <c r="O8" s="1">
        <v>73.150000000000006</v>
      </c>
      <c r="P8" s="2">
        <f t="shared" ref="P8:P20" si="6">IF(N8="","0",((388-N8)/19))</f>
        <v>8.8710526315789462</v>
      </c>
    </row>
    <row r="9" spans="1:16" x14ac:dyDescent="0.2">
      <c r="A9" s="1">
        <f t="shared" si="0"/>
        <v>2</v>
      </c>
      <c r="B9" s="10" t="s">
        <v>111</v>
      </c>
      <c r="C9" s="10" t="s">
        <v>112</v>
      </c>
      <c r="D9" s="11" t="s">
        <v>67</v>
      </c>
      <c r="E9" s="10">
        <v>2015</v>
      </c>
      <c r="F9" s="12" t="s">
        <v>33</v>
      </c>
      <c r="G9" s="13">
        <f t="shared" si="1"/>
        <v>9.0613333333333319</v>
      </c>
      <c r="H9" s="1">
        <v>10.89</v>
      </c>
      <c r="I9" s="13">
        <f t="shared" si="2"/>
        <v>9.6833333333333318</v>
      </c>
      <c r="J9" s="1">
        <v>2.34</v>
      </c>
      <c r="K9" s="2">
        <f t="shared" si="3"/>
        <v>8.85</v>
      </c>
      <c r="L9" s="1">
        <v>11.48</v>
      </c>
      <c r="M9" s="2">
        <f t="shared" si="4"/>
        <v>9.3919999999999995</v>
      </c>
      <c r="N9" s="1">
        <f t="shared" si="5"/>
        <v>229.92000000000002</v>
      </c>
      <c r="O9" s="1">
        <v>76.64</v>
      </c>
      <c r="P9" s="2">
        <f t="shared" si="6"/>
        <v>8.3199999999999985</v>
      </c>
    </row>
    <row r="10" spans="1:16" x14ac:dyDescent="0.2">
      <c r="A10" s="1">
        <f t="shared" si="0"/>
        <v>3</v>
      </c>
      <c r="B10" s="10" t="s">
        <v>81</v>
      </c>
      <c r="C10" s="10" t="s">
        <v>110</v>
      </c>
      <c r="D10" s="11" t="s">
        <v>67</v>
      </c>
      <c r="E10" s="10">
        <v>2015</v>
      </c>
      <c r="F10" s="12" t="s">
        <v>33</v>
      </c>
      <c r="G10" s="13">
        <f t="shared" si="1"/>
        <v>8.5327061403508768</v>
      </c>
      <c r="H10" s="1">
        <v>10.9</v>
      </c>
      <c r="I10" s="13">
        <f t="shared" si="2"/>
        <v>9.6666666666666661</v>
      </c>
      <c r="J10" s="1">
        <v>2.25</v>
      </c>
      <c r="K10" s="2">
        <f t="shared" si="3"/>
        <v>8.625</v>
      </c>
      <c r="L10" s="1">
        <v>6.34</v>
      </c>
      <c r="M10" s="2">
        <f t="shared" si="4"/>
        <v>7.3360000000000003</v>
      </c>
      <c r="N10" s="1">
        <f t="shared" si="5"/>
        <v>226.44</v>
      </c>
      <c r="O10" s="1">
        <v>75.48</v>
      </c>
      <c r="P10" s="2">
        <f t="shared" si="6"/>
        <v>8.5031578947368427</v>
      </c>
    </row>
    <row r="11" spans="1:16" x14ac:dyDescent="0.2">
      <c r="A11" s="1">
        <f t="shared" si="0"/>
        <v>4</v>
      </c>
      <c r="B11" s="10" t="s">
        <v>54</v>
      </c>
      <c r="C11" s="10" t="s">
        <v>109</v>
      </c>
      <c r="D11" s="11" t="s">
        <v>67</v>
      </c>
      <c r="E11" s="10">
        <v>2014</v>
      </c>
      <c r="F11" s="12" t="s">
        <v>33</v>
      </c>
      <c r="G11" s="13">
        <f t="shared" si="1"/>
        <v>8.4131710526315793</v>
      </c>
      <c r="H11" s="1">
        <v>11.72</v>
      </c>
      <c r="I11" s="13">
        <f t="shared" si="2"/>
        <v>8.2999999999999989</v>
      </c>
      <c r="J11" s="1">
        <v>2.31</v>
      </c>
      <c r="K11" s="2">
        <f t="shared" si="3"/>
        <v>8.7749999999999986</v>
      </c>
      <c r="L11" s="1">
        <v>9.56</v>
      </c>
      <c r="M11" s="2">
        <f t="shared" si="4"/>
        <v>8.6240000000000006</v>
      </c>
      <c r="N11" s="1">
        <f t="shared" si="5"/>
        <v>236.88</v>
      </c>
      <c r="O11" s="1">
        <v>78.959999999999994</v>
      </c>
      <c r="P11" s="2">
        <f t="shared" si="6"/>
        <v>7.9536842105263164</v>
      </c>
    </row>
    <row r="12" spans="1:16" x14ac:dyDescent="0.2">
      <c r="A12" s="1">
        <f t="shared" si="0"/>
        <v>5</v>
      </c>
      <c r="B12" s="10" t="s">
        <v>58</v>
      </c>
      <c r="C12" s="10" t="s">
        <v>102</v>
      </c>
      <c r="D12" s="11" t="s">
        <v>67</v>
      </c>
      <c r="E12" s="10">
        <v>2014</v>
      </c>
      <c r="F12" s="12" t="s">
        <v>33</v>
      </c>
      <c r="G12" s="13">
        <f t="shared" si="1"/>
        <v>8.0933728070175448</v>
      </c>
      <c r="H12" s="1">
        <v>11.76</v>
      </c>
      <c r="I12" s="13">
        <f t="shared" si="2"/>
        <v>8.2333333333333325</v>
      </c>
      <c r="J12" s="1">
        <v>2.4500000000000002</v>
      </c>
      <c r="K12" s="2">
        <f t="shared" si="3"/>
        <v>9.125</v>
      </c>
      <c r="L12" s="1">
        <v>8.48</v>
      </c>
      <c r="M12" s="2">
        <f t="shared" si="4"/>
        <v>8.1920000000000002</v>
      </c>
      <c r="N12" s="1">
        <f t="shared" si="5"/>
        <v>258.36</v>
      </c>
      <c r="O12" s="1">
        <v>86.12</v>
      </c>
      <c r="P12" s="2">
        <f t="shared" si="6"/>
        <v>6.8231578947368412</v>
      </c>
    </row>
    <row r="13" spans="1:16" x14ac:dyDescent="0.2">
      <c r="A13" s="1">
        <f t="shared" si="0"/>
        <v>6</v>
      </c>
      <c r="B13" s="10" t="s">
        <v>103</v>
      </c>
      <c r="C13" s="10" t="s">
        <v>104</v>
      </c>
      <c r="D13" s="11" t="s">
        <v>67</v>
      </c>
      <c r="E13" s="10">
        <v>2014</v>
      </c>
      <c r="F13" s="12" t="s">
        <v>33</v>
      </c>
      <c r="G13" s="13">
        <f t="shared" si="1"/>
        <v>7.899429824561401</v>
      </c>
      <c r="H13" s="1">
        <v>11.83</v>
      </c>
      <c r="I13" s="13">
        <f t="shared" si="2"/>
        <v>8.1166666666666654</v>
      </c>
      <c r="J13" s="1">
        <v>2.44</v>
      </c>
      <c r="K13" s="2">
        <f t="shared" si="3"/>
        <v>9.0999999999999979</v>
      </c>
      <c r="L13" s="1">
        <v>7.4</v>
      </c>
      <c r="M13" s="2">
        <f t="shared" si="4"/>
        <v>7.76</v>
      </c>
      <c r="N13" s="1">
        <f t="shared" si="5"/>
        <v>262.20000000000005</v>
      </c>
      <c r="O13" s="1">
        <v>87.4</v>
      </c>
      <c r="P13" s="2">
        <f t="shared" si="6"/>
        <v>6.6210526315789453</v>
      </c>
    </row>
    <row r="14" spans="1:16" x14ac:dyDescent="0.2">
      <c r="A14" s="1">
        <f t="shared" si="0"/>
        <v>7</v>
      </c>
      <c r="B14" s="10" t="s">
        <v>49</v>
      </c>
      <c r="C14" s="10" t="s">
        <v>108</v>
      </c>
      <c r="D14" s="11" t="s">
        <v>67</v>
      </c>
      <c r="E14" s="10">
        <v>2014</v>
      </c>
      <c r="F14" s="12" t="s">
        <v>33</v>
      </c>
      <c r="G14" s="13">
        <f t="shared" si="1"/>
        <v>7.8081447368421042</v>
      </c>
      <c r="H14" s="1">
        <v>11.81</v>
      </c>
      <c r="I14" s="13">
        <f t="shared" si="2"/>
        <v>8.1499999999999986</v>
      </c>
      <c r="J14" s="1">
        <v>2.5499999999999998</v>
      </c>
      <c r="K14" s="2">
        <f t="shared" si="3"/>
        <v>9.375</v>
      </c>
      <c r="L14" s="1">
        <v>7.54</v>
      </c>
      <c r="M14" s="2">
        <f t="shared" si="4"/>
        <v>7.8159999999999998</v>
      </c>
      <c r="N14" s="1">
        <f t="shared" si="5"/>
        <v>276.06</v>
      </c>
      <c r="O14" s="1">
        <v>92.02</v>
      </c>
      <c r="P14" s="2">
        <f t="shared" si="6"/>
        <v>5.891578947368421</v>
      </c>
    </row>
    <row r="15" spans="1:16" x14ac:dyDescent="0.2">
      <c r="A15" s="1">
        <f t="shared" si="0"/>
        <v>8</v>
      </c>
      <c r="B15" s="10" t="s">
        <v>65</v>
      </c>
      <c r="C15" s="10" t="s">
        <v>100</v>
      </c>
      <c r="D15" s="11" t="s">
        <v>67</v>
      </c>
      <c r="E15" s="10">
        <v>2014</v>
      </c>
      <c r="F15" s="12" t="s">
        <v>33</v>
      </c>
      <c r="G15" s="13">
        <f t="shared" si="1"/>
        <v>7.7905570175438594</v>
      </c>
      <c r="H15" s="1">
        <v>11.91</v>
      </c>
      <c r="I15" s="13">
        <f t="shared" si="2"/>
        <v>7.9833333333333325</v>
      </c>
      <c r="J15" s="1">
        <v>2.57</v>
      </c>
      <c r="K15" s="2">
        <f t="shared" si="3"/>
        <v>9.4249999999999989</v>
      </c>
      <c r="L15" s="1">
        <v>10.94</v>
      </c>
      <c r="M15" s="2">
        <f t="shared" si="4"/>
        <v>9.1759999999999984</v>
      </c>
      <c r="N15" s="1">
        <f t="shared" si="5"/>
        <v>301.02</v>
      </c>
      <c r="O15" s="1">
        <v>100.34</v>
      </c>
      <c r="P15" s="2">
        <f t="shared" si="6"/>
        <v>4.5778947368421061</v>
      </c>
    </row>
    <row r="16" spans="1:16" x14ac:dyDescent="0.2">
      <c r="A16" s="1">
        <f t="shared" si="0"/>
        <v>9</v>
      </c>
      <c r="B16" s="10" t="s">
        <v>39</v>
      </c>
      <c r="C16" s="10" t="s">
        <v>107</v>
      </c>
      <c r="D16" s="11" t="s">
        <v>67</v>
      </c>
      <c r="E16" s="10">
        <v>2014</v>
      </c>
      <c r="F16" s="12" t="s">
        <v>33</v>
      </c>
      <c r="G16" s="13">
        <f t="shared" si="1"/>
        <v>7.5210964912280698</v>
      </c>
      <c r="H16" s="1">
        <v>12.6</v>
      </c>
      <c r="I16" s="13">
        <f t="shared" si="2"/>
        <v>6.833333333333333</v>
      </c>
      <c r="J16" s="1">
        <v>2.1800000000000002</v>
      </c>
      <c r="K16" s="2">
        <f t="shared" si="3"/>
        <v>8.4499999999999993</v>
      </c>
      <c r="L16" s="1">
        <v>6.95</v>
      </c>
      <c r="M16" s="2">
        <f t="shared" si="4"/>
        <v>7.58</v>
      </c>
      <c r="N16" s="1">
        <f t="shared" si="5"/>
        <v>250.79999999999998</v>
      </c>
      <c r="O16" s="1">
        <v>83.6</v>
      </c>
      <c r="P16" s="2">
        <f t="shared" si="6"/>
        <v>7.2210526315789485</v>
      </c>
    </row>
    <row r="17" spans="1:16" x14ac:dyDescent="0.2">
      <c r="A17" s="1">
        <f t="shared" si="0"/>
        <v>10</v>
      </c>
      <c r="B17" s="10" t="s">
        <v>105</v>
      </c>
      <c r="C17" s="10" t="s">
        <v>106</v>
      </c>
      <c r="D17" s="11" t="s">
        <v>67</v>
      </c>
      <c r="E17" s="10">
        <v>2014</v>
      </c>
      <c r="F17" s="12" t="s">
        <v>33</v>
      </c>
      <c r="G17" s="13">
        <f t="shared" si="1"/>
        <v>7.4919736842105262</v>
      </c>
      <c r="H17" s="1">
        <v>12.47</v>
      </c>
      <c r="I17" s="13">
        <f t="shared" si="2"/>
        <v>7.049999999999998</v>
      </c>
      <c r="J17" s="1">
        <v>2.54</v>
      </c>
      <c r="K17" s="2">
        <f t="shared" si="3"/>
        <v>9.35</v>
      </c>
      <c r="L17" s="1">
        <v>9.5</v>
      </c>
      <c r="M17" s="2">
        <f t="shared" si="4"/>
        <v>8.6</v>
      </c>
      <c r="N17" s="1">
        <f t="shared" si="5"/>
        <v>293.61</v>
      </c>
      <c r="O17" s="1">
        <v>97.87</v>
      </c>
      <c r="P17" s="2">
        <f t="shared" si="6"/>
        <v>4.9678947368421049</v>
      </c>
    </row>
    <row r="18" spans="1:16" x14ac:dyDescent="0.2">
      <c r="A18" s="1">
        <f t="shared" si="0"/>
        <v>11</v>
      </c>
      <c r="B18" s="10" t="s">
        <v>103</v>
      </c>
      <c r="C18" s="10" t="s">
        <v>113</v>
      </c>
      <c r="D18" s="11" t="s">
        <v>67</v>
      </c>
      <c r="E18" s="10">
        <v>2016</v>
      </c>
      <c r="F18" s="12" t="s">
        <v>33</v>
      </c>
      <c r="G18" s="13">
        <f t="shared" si="1"/>
        <v>6.6217938596491228</v>
      </c>
      <c r="H18" s="1">
        <v>13.17</v>
      </c>
      <c r="I18" s="13">
        <f t="shared" si="2"/>
        <v>5.8833333333333329</v>
      </c>
      <c r="J18" s="1">
        <v>1.95</v>
      </c>
      <c r="K18" s="2">
        <f t="shared" si="3"/>
        <v>7.8749999999999991</v>
      </c>
      <c r="L18" s="1">
        <v>7.28</v>
      </c>
      <c r="M18" s="2">
        <f t="shared" si="4"/>
        <v>7.7120000000000006</v>
      </c>
      <c r="N18" s="1">
        <f t="shared" si="5"/>
        <v>292.68</v>
      </c>
      <c r="O18" s="1">
        <v>97.56</v>
      </c>
      <c r="P18" s="2">
        <f t="shared" si="6"/>
        <v>5.0168421052631578</v>
      </c>
    </row>
    <row r="19" spans="1:16" x14ac:dyDescent="0.2">
      <c r="A19" s="1">
        <f t="shared" si="0"/>
        <v>12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6"/>
        <v>0</v>
      </c>
    </row>
    <row r="20" spans="1:16" x14ac:dyDescent="0.2">
      <c r="A20" s="1">
        <f t="shared" si="0"/>
        <v>12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6"/>
        <v>0</v>
      </c>
    </row>
  </sheetData>
  <autoFilter ref="A7:P7" xr:uid="{00000000-0001-0000-0500-000000000000}">
    <sortState xmlns:xlrd2="http://schemas.microsoft.com/office/spreadsheetml/2017/richdata2" ref="A9:P20">
      <sortCondition ref="A7"/>
    </sortState>
  </autoFilter>
  <mergeCells count="3">
    <mergeCell ref="A6:A7"/>
    <mergeCell ref="B6:B7"/>
    <mergeCell ref="F6:F7"/>
  </mergeCells>
  <pageMargins left="0.7" right="0.7" top="0.78740157499999996" bottom="0.78740157499999996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O20"/>
  <sheetViews>
    <sheetView workbookViewId="0">
      <selection activeCell="C7" sqref="A7:XFD7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4" width="8.625" customWidth="1"/>
    <col min="15" max="15" width="6.625" customWidth="1"/>
  </cols>
  <sheetData>
    <row r="1" spans="1:15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5" x14ac:dyDescent="0.2">
      <c r="A3" t="s">
        <v>18</v>
      </c>
      <c r="B3" t="s">
        <v>14</v>
      </c>
      <c r="F3" t="str">
        <f>Startseite!H3</f>
        <v>2006/2007</v>
      </c>
    </row>
    <row r="6" spans="1:15" x14ac:dyDescent="0.2">
      <c r="A6" s="18" t="s">
        <v>15</v>
      </c>
      <c r="B6" s="16" t="s">
        <v>0</v>
      </c>
      <c r="C6" s="8"/>
      <c r="D6" s="8"/>
      <c r="E6" s="8"/>
      <c r="F6" s="16" t="s">
        <v>1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</row>
    <row r="7" spans="1:15" x14ac:dyDescent="0.2">
      <c r="A7" s="18"/>
      <c r="B7" s="17"/>
      <c r="C7" s="9"/>
      <c r="D7" s="9"/>
      <c r="E7" s="9"/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 t="s">
        <v>5</v>
      </c>
    </row>
    <row r="8" spans="1:15" x14ac:dyDescent="0.2">
      <c r="A8" s="1">
        <f>RANK(G8,$G$8:$G$20)</f>
        <v>1</v>
      </c>
      <c r="B8" s="1"/>
      <c r="C8" s="1"/>
      <c r="D8" s="1"/>
      <c r="E8" s="1"/>
      <c r="F8" s="1"/>
      <c r="G8" s="2">
        <f>(I8+K8+M8+O8)/4</f>
        <v>0</v>
      </c>
      <c r="H8" s="1"/>
      <c r="I8" s="2" t="str">
        <f>IF(H8="","0",((14-H8)/0.6))</f>
        <v>0</v>
      </c>
      <c r="J8" s="1"/>
      <c r="K8" s="2" t="str">
        <f>IF(J8="","0",((J8-1.1)/0.4))</f>
        <v>0</v>
      </c>
      <c r="L8" s="1"/>
      <c r="M8" s="2" t="str">
        <f>IF(L8="","0",((L8+13)/6))</f>
        <v>0</v>
      </c>
      <c r="N8" s="1"/>
      <c r="O8" s="2" t="str">
        <f>IF(N8="","0",((279-N8)/19))</f>
        <v>0</v>
      </c>
    </row>
    <row r="9" spans="1:15" x14ac:dyDescent="0.2">
      <c r="A9" s="1">
        <f t="shared" ref="A9:A20" si="0">RANK(G9,$G$8:$G$20)</f>
        <v>1</v>
      </c>
      <c r="B9" s="1"/>
      <c r="C9" s="1"/>
      <c r="D9" s="1"/>
      <c r="E9" s="1"/>
      <c r="F9" s="1"/>
      <c r="G9" s="2">
        <f t="shared" ref="G9:G20" si="1">(I9+K9+M9+O9)/4</f>
        <v>0</v>
      </c>
      <c r="H9" s="1"/>
      <c r="I9" s="2" t="str">
        <f t="shared" ref="I9:I20" si="2">IF(H9="","0",((14-H9)/0.6))</f>
        <v>0</v>
      </c>
      <c r="J9" s="1"/>
      <c r="K9" s="2" t="str">
        <f t="shared" ref="K9:K20" si="3">IF(J9="","0",((J9-1.1)/0.4))</f>
        <v>0</v>
      </c>
      <c r="L9" s="1"/>
      <c r="M9" s="2" t="str">
        <f t="shared" ref="M9:M20" si="4">IF(L9="","0",((L9+13)/6))</f>
        <v>0</v>
      </c>
      <c r="N9" s="1"/>
      <c r="O9" s="2" t="str">
        <f t="shared" ref="O9:O20" si="5">IF(N9="","0",((279-N9)/19))</f>
        <v>0</v>
      </c>
    </row>
    <row r="10" spans="1:15" x14ac:dyDescent="0.2">
      <c r="A10" s="1">
        <f t="shared" si="0"/>
        <v>1</v>
      </c>
      <c r="B10" s="1"/>
      <c r="C10" s="1"/>
      <c r="D10" s="1"/>
      <c r="E10" s="1"/>
      <c r="F10" s="1"/>
      <c r="G10" s="2">
        <f t="shared" si="1"/>
        <v>0</v>
      </c>
      <c r="H10" s="1"/>
      <c r="I10" s="2" t="str">
        <f t="shared" si="2"/>
        <v>0</v>
      </c>
      <c r="J10" s="1"/>
      <c r="K10" s="2" t="str">
        <f t="shared" si="3"/>
        <v>0</v>
      </c>
      <c r="L10" s="1"/>
      <c r="M10" s="2" t="str">
        <f t="shared" si="4"/>
        <v>0</v>
      </c>
      <c r="N10" s="1"/>
      <c r="O10" s="2" t="str">
        <f t="shared" si="5"/>
        <v>0</v>
      </c>
    </row>
    <row r="11" spans="1:15" x14ac:dyDescent="0.2">
      <c r="A11" s="1">
        <f t="shared" si="0"/>
        <v>1</v>
      </c>
      <c r="B11" s="1"/>
      <c r="C11" s="1"/>
      <c r="D11" s="1"/>
      <c r="E11" s="1"/>
      <c r="F11" s="1"/>
      <c r="G11" s="2">
        <f t="shared" si="1"/>
        <v>0</v>
      </c>
      <c r="H11" s="1"/>
      <c r="I11" s="2" t="str">
        <f t="shared" si="2"/>
        <v>0</v>
      </c>
      <c r="J11" s="1"/>
      <c r="K11" s="2" t="str">
        <f t="shared" si="3"/>
        <v>0</v>
      </c>
      <c r="L11" s="1"/>
      <c r="M11" s="2" t="str">
        <f t="shared" si="4"/>
        <v>0</v>
      </c>
      <c r="N11" s="1"/>
      <c r="O11" s="2" t="str">
        <f t="shared" si="5"/>
        <v>0</v>
      </c>
    </row>
    <row r="12" spans="1:15" x14ac:dyDescent="0.2">
      <c r="A12" s="1">
        <f t="shared" si="0"/>
        <v>1</v>
      </c>
      <c r="B12" s="1"/>
      <c r="C12" s="1"/>
      <c r="D12" s="1"/>
      <c r="E12" s="1"/>
      <c r="F12" s="1"/>
      <c r="G12" s="2">
        <f t="shared" si="1"/>
        <v>0</v>
      </c>
      <c r="H12" s="1"/>
      <c r="I12" s="2" t="str">
        <f t="shared" si="2"/>
        <v>0</v>
      </c>
      <c r="J12" s="1"/>
      <c r="K12" s="2" t="str">
        <f t="shared" si="3"/>
        <v>0</v>
      </c>
      <c r="L12" s="1"/>
      <c r="M12" s="2" t="str">
        <f t="shared" si="4"/>
        <v>0</v>
      </c>
      <c r="N12" s="1"/>
      <c r="O12" s="2" t="str">
        <f t="shared" si="5"/>
        <v>0</v>
      </c>
    </row>
    <row r="13" spans="1:15" x14ac:dyDescent="0.2">
      <c r="A13" s="1">
        <f t="shared" si="0"/>
        <v>1</v>
      </c>
      <c r="B13" s="1"/>
      <c r="C13" s="1"/>
      <c r="D13" s="1"/>
      <c r="E13" s="1"/>
      <c r="F13" s="1"/>
      <c r="G13" s="2">
        <f t="shared" si="1"/>
        <v>0</v>
      </c>
      <c r="H13" s="1"/>
      <c r="I13" s="2" t="str">
        <f t="shared" si="2"/>
        <v>0</v>
      </c>
      <c r="J13" s="1"/>
      <c r="K13" s="2" t="str">
        <f t="shared" si="3"/>
        <v>0</v>
      </c>
      <c r="L13" s="1"/>
      <c r="M13" s="2" t="str">
        <f t="shared" si="4"/>
        <v>0</v>
      </c>
      <c r="N13" s="1"/>
      <c r="O13" s="2" t="str">
        <f t="shared" si="5"/>
        <v>0</v>
      </c>
    </row>
    <row r="14" spans="1:15" x14ac:dyDescent="0.2">
      <c r="A14" s="1">
        <f t="shared" si="0"/>
        <v>1</v>
      </c>
      <c r="B14" s="1"/>
      <c r="C14" s="1"/>
      <c r="D14" s="1"/>
      <c r="E14" s="1"/>
      <c r="F14" s="1"/>
      <c r="G14" s="2">
        <f t="shared" si="1"/>
        <v>0</v>
      </c>
      <c r="H14" s="1"/>
      <c r="I14" s="2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2" t="str">
        <f t="shared" si="5"/>
        <v>0</v>
      </c>
    </row>
    <row r="15" spans="1:15" x14ac:dyDescent="0.2">
      <c r="A15" s="1">
        <f t="shared" si="0"/>
        <v>1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2" t="str">
        <f t="shared" si="5"/>
        <v>0</v>
      </c>
    </row>
    <row r="16" spans="1:15" x14ac:dyDescent="0.2">
      <c r="A16" s="1">
        <f t="shared" si="0"/>
        <v>1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2" t="str">
        <f t="shared" si="5"/>
        <v>0</v>
      </c>
    </row>
    <row r="17" spans="1:15" x14ac:dyDescent="0.2">
      <c r="A17" s="1">
        <f t="shared" si="0"/>
        <v>1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2" t="str">
        <f t="shared" si="5"/>
        <v>0</v>
      </c>
    </row>
    <row r="18" spans="1:15" x14ac:dyDescent="0.2">
      <c r="A18" s="1">
        <f t="shared" si="0"/>
        <v>1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2" t="str">
        <f t="shared" si="5"/>
        <v>0</v>
      </c>
    </row>
    <row r="19" spans="1:15" x14ac:dyDescent="0.2">
      <c r="A19" s="1">
        <f t="shared" si="0"/>
        <v>1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2" t="str">
        <f t="shared" si="5"/>
        <v>0</v>
      </c>
    </row>
    <row r="20" spans="1:15" x14ac:dyDescent="0.2">
      <c r="A20" s="1">
        <f t="shared" si="0"/>
        <v>1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2" t="str">
        <f t="shared" si="5"/>
        <v>0</v>
      </c>
    </row>
  </sheetData>
  <autoFilter ref="A7:O7" xr:uid="{00000000-0001-0000-0600-000000000000}"/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P20"/>
  <sheetViews>
    <sheetView workbookViewId="0">
      <selection activeCell="J9" sqref="J9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18</v>
      </c>
      <c r="B3" t="s">
        <v>14</v>
      </c>
      <c r="F3" t="str">
        <f>Startseite!H4</f>
        <v>2008/2009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>RANK(G8,$G$8:$G$20)</f>
        <v>1</v>
      </c>
      <c r="B8" s="10" t="s">
        <v>36</v>
      </c>
      <c r="C8" s="10" t="s">
        <v>37</v>
      </c>
      <c r="D8" s="11" t="s">
        <v>38</v>
      </c>
      <c r="E8" s="10">
        <v>2008</v>
      </c>
      <c r="F8" s="12" t="s">
        <v>25</v>
      </c>
      <c r="G8" s="13">
        <f>(I8+K8+M8+P8)/4</f>
        <v>9.2962280701754381</v>
      </c>
      <c r="H8" s="1">
        <v>8.27</v>
      </c>
      <c r="I8" s="13">
        <f>IF(H8="","0",((14.5-H8)/0.6))</f>
        <v>10.383333333333335</v>
      </c>
      <c r="J8" s="1">
        <v>4.67</v>
      </c>
      <c r="K8" s="2">
        <f>IF(J8="","0",((J8-0.65)/0.4))</f>
        <v>10.049999999999999</v>
      </c>
      <c r="L8" s="1">
        <v>39.369999999999997</v>
      </c>
      <c r="M8" s="2">
        <f>IF(L8="","0",((L8+17)/6))</f>
        <v>9.3949999999999996</v>
      </c>
      <c r="N8" s="1">
        <f>O8*2.5</f>
        <v>171.22499999999999</v>
      </c>
      <c r="O8" s="1">
        <v>68.489999999999995</v>
      </c>
      <c r="P8" s="2">
        <f>IF(N8="","0",((311-N8)/19))</f>
        <v>7.3565789473684218</v>
      </c>
    </row>
    <row r="9" spans="1:16" x14ac:dyDescent="0.2">
      <c r="A9" s="1">
        <f t="shared" ref="A9:A20" si="0">RANK(G9,$G$8:$G$20)</f>
        <v>2</v>
      </c>
      <c r="B9" s="10"/>
      <c r="C9" s="10"/>
      <c r="D9" s="11"/>
      <c r="E9" s="10"/>
      <c r="F9" s="12"/>
      <c r="G9" s="13">
        <f t="shared" ref="G9:G20" si="1">(I9+K9+M9+P9)/4</f>
        <v>0</v>
      </c>
      <c r="H9" s="1"/>
      <c r="I9" s="13" t="str">
        <f t="shared" ref="I9:I20" si="2">IF(H9="","0",((14.5-H9)/0.6))</f>
        <v>0</v>
      </c>
      <c r="J9" s="1"/>
      <c r="K9" s="2" t="str">
        <f t="shared" ref="K9:K20" si="3">IF(J9="","0",((J9-0.65)/0.4))</f>
        <v>0</v>
      </c>
      <c r="L9" s="1"/>
      <c r="M9" s="2" t="str">
        <f t="shared" ref="M9:M20" si="4">IF(L9="","0",((L9+17)/6))</f>
        <v>0</v>
      </c>
      <c r="N9" s="1"/>
      <c r="O9" s="1"/>
      <c r="P9" s="2" t="str">
        <f t="shared" ref="P9:P20" si="5">IF(N9="","0",((311-N9)/19))</f>
        <v>0</v>
      </c>
    </row>
    <row r="10" spans="1:16" x14ac:dyDescent="0.2">
      <c r="A10" s="1">
        <f t="shared" si="0"/>
        <v>2</v>
      </c>
      <c r="B10" s="10"/>
      <c r="C10" s="10"/>
      <c r="D10" s="11"/>
      <c r="E10" s="10"/>
      <c r="F10" s="12"/>
      <c r="G10" s="13">
        <f t="shared" si="1"/>
        <v>0</v>
      </c>
      <c r="H10" s="1"/>
      <c r="I10" s="13" t="str">
        <f t="shared" si="2"/>
        <v>0</v>
      </c>
      <c r="J10" s="1"/>
      <c r="K10" s="2" t="str">
        <f t="shared" si="3"/>
        <v>0</v>
      </c>
      <c r="L10" s="1"/>
      <c r="M10" s="2" t="str">
        <f t="shared" si="4"/>
        <v>0</v>
      </c>
      <c r="N10" s="1"/>
      <c r="O10" s="1"/>
      <c r="P10" s="2" t="str">
        <f t="shared" si="5"/>
        <v>0</v>
      </c>
    </row>
    <row r="11" spans="1:16" x14ac:dyDescent="0.2">
      <c r="A11" s="1">
        <f t="shared" si="0"/>
        <v>2</v>
      </c>
      <c r="B11" s="10"/>
      <c r="C11" s="10"/>
      <c r="D11" s="11"/>
      <c r="E11" s="10"/>
      <c r="F11" s="12"/>
      <c r="G11" s="13">
        <f t="shared" si="1"/>
        <v>0</v>
      </c>
      <c r="H11" s="1"/>
      <c r="I11" s="13" t="str">
        <f t="shared" si="2"/>
        <v>0</v>
      </c>
      <c r="J11" s="1"/>
      <c r="K11" s="2" t="str">
        <f t="shared" si="3"/>
        <v>0</v>
      </c>
      <c r="L11" s="1"/>
      <c r="M11" s="2" t="str">
        <f t="shared" si="4"/>
        <v>0</v>
      </c>
      <c r="N11" s="1"/>
      <c r="O11" s="1"/>
      <c r="P11" s="2" t="str">
        <f t="shared" si="5"/>
        <v>0</v>
      </c>
    </row>
    <row r="12" spans="1:16" x14ac:dyDescent="0.2">
      <c r="A12" s="1">
        <f t="shared" si="0"/>
        <v>2</v>
      </c>
      <c r="B12" s="10"/>
      <c r="C12" s="10"/>
      <c r="D12" s="11"/>
      <c r="E12" s="10"/>
      <c r="F12" s="12"/>
      <c r="G12" s="13">
        <f t="shared" si="1"/>
        <v>0</v>
      </c>
      <c r="H12" s="1"/>
      <c r="I12" s="13" t="str">
        <f t="shared" si="2"/>
        <v>0</v>
      </c>
      <c r="J12" s="1"/>
      <c r="K12" s="2" t="str">
        <f t="shared" si="3"/>
        <v>0</v>
      </c>
      <c r="L12" s="1"/>
      <c r="M12" s="2" t="str">
        <f t="shared" si="4"/>
        <v>0</v>
      </c>
      <c r="N12" s="1"/>
      <c r="O12" s="1"/>
      <c r="P12" s="2" t="str">
        <f t="shared" si="5"/>
        <v>0</v>
      </c>
    </row>
    <row r="13" spans="1:16" x14ac:dyDescent="0.2">
      <c r="A13" s="1">
        <f t="shared" si="0"/>
        <v>2</v>
      </c>
      <c r="B13" s="10"/>
      <c r="C13" s="10"/>
      <c r="D13" s="11"/>
      <c r="E13" s="10"/>
      <c r="F13" s="12"/>
      <c r="G13" s="13">
        <f t="shared" si="1"/>
        <v>0</v>
      </c>
      <c r="H13" s="1"/>
      <c r="I13" s="13" t="str">
        <f t="shared" si="2"/>
        <v>0</v>
      </c>
      <c r="J13" s="1"/>
      <c r="K13" s="2" t="str">
        <f t="shared" si="3"/>
        <v>0</v>
      </c>
      <c r="L13" s="1"/>
      <c r="M13" s="2" t="str">
        <f t="shared" si="4"/>
        <v>0</v>
      </c>
      <c r="N13" s="1"/>
      <c r="O13" s="1"/>
      <c r="P13" s="2" t="str">
        <f t="shared" si="5"/>
        <v>0</v>
      </c>
    </row>
    <row r="14" spans="1:16" x14ac:dyDescent="0.2">
      <c r="A14" s="1">
        <f t="shared" si="0"/>
        <v>2</v>
      </c>
      <c r="B14" s="10"/>
      <c r="C14" s="10"/>
      <c r="D14" s="11"/>
      <c r="E14" s="10"/>
      <c r="F14" s="12"/>
      <c r="G14" s="13">
        <f t="shared" si="1"/>
        <v>0</v>
      </c>
      <c r="H14" s="1"/>
      <c r="I14" s="13" t="str">
        <f t="shared" si="2"/>
        <v>0</v>
      </c>
      <c r="J14" s="1"/>
      <c r="K14" s="2" t="str">
        <f t="shared" si="3"/>
        <v>0</v>
      </c>
      <c r="L14" s="1"/>
      <c r="M14" s="2" t="str">
        <f t="shared" si="4"/>
        <v>0</v>
      </c>
      <c r="N14" s="1"/>
      <c r="O14" s="1"/>
      <c r="P14" s="2" t="str">
        <f t="shared" si="5"/>
        <v>0</v>
      </c>
    </row>
    <row r="15" spans="1:16" x14ac:dyDescent="0.2">
      <c r="A15" s="1">
        <f t="shared" si="0"/>
        <v>2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1"/>
      <c r="P15" s="2" t="str">
        <f t="shared" si="5"/>
        <v>0</v>
      </c>
    </row>
    <row r="16" spans="1:16" x14ac:dyDescent="0.2">
      <c r="A16" s="1">
        <f t="shared" si="0"/>
        <v>2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1"/>
      <c r="P16" s="2" t="str">
        <f t="shared" si="5"/>
        <v>0</v>
      </c>
    </row>
    <row r="17" spans="1:16" x14ac:dyDescent="0.2">
      <c r="A17" s="1">
        <f t="shared" si="0"/>
        <v>2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1"/>
      <c r="P17" s="2" t="str">
        <f t="shared" si="5"/>
        <v>0</v>
      </c>
    </row>
    <row r="18" spans="1:16" x14ac:dyDescent="0.2">
      <c r="A18" s="1">
        <f t="shared" si="0"/>
        <v>2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5"/>
        <v>0</v>
      </c>
    </row>
    <row r="19" spans="1:16" x14ac:dyDescent="0.2">
      <c r="A19" s="1">
        <f t="shared" si="0"/>
        <v>2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5"/>
        <v>0</v>
      </c>
    </row>
    <row r="20" spans="1:16" x14ac:dyDescent="0.2">
      <c r="A20" s="1">
        <f t="shared" si="0"/>
        <v>2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5"/>
        <v>0</v>
      </c>
    </row>
  </sheetData>
  <autoFilter ref="A7:P7" xr:uid="{00000000-0001-0000-0700-000000000000}"/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P20"/>
  <sheetViews>
    <sheetView workbookViewId="0">
      <selection activeCell="J15" sqref="J15"/>
    </sheetView>
  </sheetViews>
  <sheetFormatPr baseColWidth="10" defaultRowHeight="12.75" x14ac:dyDescent="0.2"/>
  <cols>
    <col min="1" max="1" width="8.625" customWidth="1"/>
    <col min="2" max="5" width="14.375" customWidth="1"/>
    <col min="6" max="6" width="10" customWidth="1"/>
    <col min="8" max="8" width="8.625" customWidth="1"/>
    <col min="9" max="9" width="6.625" customWidth="1"/>
    <col min="10" max="10" width="8.625" customWidth="1"/>
    <col min="11" max="11" width="6.625" customWidth="1"/>
    <col min="12" max="12" width="8.625" customWidth="1"/>
    <col min="13" max="13" width="6.625" customWidth="1"/>
    <col min="14" max="15" width="8.625" customWidth="1"/>
    <col min="16" max="16" width="6.625" customWidth="1"/>
  </cols>
  <sheetData>
    <row r="1" spans="1:16" x14ac:dyDescent="0.2">
      <c r="A1" t="s">
        <v>35</v>
      </c>
      <c r="B1">
        <f>Startseite!C3</f>
        <v>2022</v>
      </c>
      <c r="F1" t="str">
        <f>Startseite!C4</f>
        <v>Sportplatz Jonentäli Hausen am Albis</v>
      </c>
    </row>
    <row r="3" spans="1:16" x14ac:dyDescent="0.2">
      <c r="A3" t="s">
        <v>18</v>
      </c>
      <c r="B3" t="s">
        <v>14</v>
      </c>
      <c r="F3" t="str">
        <f>Startseite!H5</f>
        <v>2010/2011</v>
      </c>
    </row>
    <row r="6" spans="1:16" x14ac:dyDescent="0.2">
      <c r="A6" s="18" t="s">
        <v>15</v>
      </c>
      <c r="B6" s="16" t="s">
        <v>0</v>
      </c>
      <c r="C6" s="8"/>
      <c r="D6" s="8"/>
      <c r="E6" s="8"/>
      <c r="F6" s="16" t="s">
        <v>14</v>
      </c>
      <c r="G6" s="1" t="s">
        <v>3</v>
      </c>
      <c r="H6" s="1" t="s">
        <v>2</v>
      </c>
      <c r="I6" s="1"/>
      <c r="J6" s="1" t="s">
        <v>6</v>
      </c>
      <c r="K6" s="1"/>
      <c r="L6" s="1" t="s">
        <v>7</v>
      </c>
      <c r="M6" s="1"/>
      <c r="N6" s="1" t="s">
        <v>8</v>
      </c>
      <c r="O6" s="1"/>
      <c r="P6" s="1"/>
    </row>
    <row r="7" spans="1:16" x14ac:dyDescent="0.2">
      <c r="A7" s="18"/>
      <c r="B7" s="17"/>
      <c r="C7" s="9" t="s">
        <v>51</v>
      </c>
      <c r="D7" s="9" t="s">
        <v>52</v>
      </c>
      <c r="E7" s="9" t="s">
        <v>1</v>
      </c>
      <c r="F7" s="17"/>
      <c r="G7" s="1"/>
      <c r="H7" s="1" t="s">
        <v>4</v>
      </c>
      <c r="I7" s="1" t="s">
        <v>5</v>
      </c>
      <c r="J7" s="1" t="s">
        <v>116</v>
      </c>
      <c r="K7" s="1" t="s">
        <v>5</v>
      </c>
      <c r="L7" s="1" t="s">
        <v>116</v>
      </c>
      <c r="M7" s="1" t="s">
        <v>5</v>
      </c>
      <c r="N7" s="1" t="s">
        <v>4</v>
      </c>
      <c r="O7" s="1"/>
      <c r="P7" s="1" t="s">
        <v>5</v>
      </c>
    </row>
    <row r="8" spans="1:16" x14ac:dyDescent="0.2">
      <c r="A8" s="1">
        <f t="shared" ref="A8:A20" si="0">RANK(G8,$G$8:$G$20)</f>
        <v>1</v>
      </c>
      <c r="B8" s="10" t="s">
        <v>39</v>
      </c>
      <c r="C8" s="10" t="s">
        <v>40</v>
      </c>
      <c r="D8" s="11" t="s">
        <v>38</v>
      </c>
      <c r="E8" s="10">
        <v>2010</v>
      </c>
      <c r="F8" s="12" t="s">
        <v>26</v>
      </c>
      <c r="G8" s="13">
        <f t="shared" ref="G8:G20" si="1">(I8+K8+M8+P8)/4</f>
        <v>9.7884868421052627</v>
      </c>
      <c r="H8" s="1">
        <v>9.42</v>
      </c>
      <c r="I8" s="13">
        <f t="shared" ref="I8:I20" si="2">IF(H8="","0",((15.1-H8)/0.6))</f>
        <v>9.4666666666666668</v>
      </c>
      <c r="J8" s="1">
        <v>3.72</v>
      </c>
      <c r="K8" s="2">
        <f t="shared" ref="K8:K20" si="3">IF(J8="","0",(J8/0.4))</f>
        <v>9.3000000000000007</v>
      </c>
      <c r="L8" s="1">
        <v>36.15</v>
      </c>
      <c r="M8" s="2">
        <f t="shared" ref="M8:M20" si="4">IF(L8="","0",((L8+26)/6))</f>
        <v>10.358333333333333</v>
      </c>
      <c r="N8" s="1">
        <f t="shared" ref="N8:N14" si="5">O8*2.5</f>
        <v>156.44999999999999</v>
      </c>
      <c r="O8" s="1">
        <v>62.58</v>
      </c>
      <c r="P8" s="2">
        <f t="shared" ref="P8:P20" si="6">IF(N8="","0",((347-N8)/19))</f>
        <v>10.028947368421052</v>
      </c>
    </row>
    <row r="9" spans="1:16" x14ac:dyDescent="0.2">
      <c r="A9" s="1">
        <f t="shared" si="0"/>
        <v>2</v>
      </c>
      <c r="B9" s="10" t="s">
        <v>41</v>
      </c>
      <c r="C9" s="10" t="s">
        <v>42</v>
      </c>
      <c r="D9" s="11" t="s">
        <v>38</v>
      </c>
      <c r="E9" s="10">
        <v>2010</v>
      </c>
      <c r="F9" s="12" t="s">
        <v>26</v>
      </c>
      <c r="G9" s="13">
        <f t="shared" si="1"/>
        <v>9.3530482456140351</v>
      </c>
      <c r="H9" s="1">
        <v>9.4600000000000009</v>
      </c>
      <c r="I9" s="13">
        <f t="shared" si="2"/>
        <v>9.3999999999999986</v>
      </c>
      <c r="J9" s="1">
        <v>3.47</v>
      </c>
      <c r="K9" s="2">
        <f t="shared" si="3"/>
        <v>8.6750000000000007</v>
      </c>
      <c r="L9" s="1">
        <v>30.11</v>
      </c>
      <c r="M9" s="2">
        <f t="shared" si="4"/>
        <v>9.3516666666666666</v>
      </c>
      <c r="N9" s="1">
        <f t="shared" si="5"/>
        <v>157.27499999999998</v>
      </c>
      <c r="O9" s="1">
        <v>62.91</v>
      </c>
      <c r="P9" s="2">
        <f t="shared" si="6"/>
        <v>9.9855263157894747</v>
      </c>
    </row>
    <row r="10" spans="1:16" x14ac:dyDescent="0.2">
      <c r="A10" s="1">
        <f t="shared" si="0"/>
        <v>3</v>
      </c>
      <c r="B10" s="10" t="s">
        <v>43</v>
      </c>
      <c r="C10" s="10" t="s">
        <v>44</v>
      </c>
      <c r="D10" s="11" t="s">
        <v>38</v>
      </c>
      <c r="E10" s="10">
        <v>2011</v>
      </c>
      <c r="F10" s="12" t="s">
        <v>26</v>
      </c>
      <c r="G10" s="13">
        <f t="shared" si="1"/>
        <v>8.9587719298245609</v>
      </c>
      <c r="H10" s="1">
        <v>10.01</v>
      </c>
      <c r="I10" s="13">
        <f t="shared" si="2"/>
        <v>8.4833333333333343</v>
      </c>
      <c r="J10" s="1">
        <v>3.52</v>
      </c>
      <c r="K10" s="2">
        <f t="shared" si="3"/>
        <v>8.7999999999999989</v>
      </c>
      <c r="L10" s="1">
        <v>32.700000000000003</v>
      </c>
      <c r="M10" s="2">
        <f t="shared" si="4"/>
        <v>9.7833333333333332</v>
      </c>
      <c r="N10" s="1">
        <f t="shared" si="5"/>
        <v>180.39999999999998</v>
      </c>
      <c r="O10" s="1">
        <v>72.16</v>
      </c>
      <c r="P10" s="2">
        <f t="shared" si="6"/>
        <v>8.7684210526315809</v>
      </c>
    </row>
    <row r="11" spans="1:16" x14ac:dyDescent="0.2">
      <c r="A11" s="1">
        <f t="shared" si="0"/>
        <v>4</v>
      </c>
      <c r="B11" s="10" t="s">
        <v>114</v>
      </c>
      <c r="C11" s="10" t="s">
        <v>115</v>
      </c>
      <c r="D11" s="11" t="s">
        <v>38</v>
      </c>
      <c r="E11" s="10">
        <v>2010</v>
      </c>
      <c r="F11" s="12" t="s">
        <v>26</v>
      </c>
      <c r="G11" s="13">
        <f t="shared" si="1"/>
        <v>8.4881140350877189</v>
      </c>
      <c r="H11" s="1">
        <v>10.17</v>
      </c>
      <c r="I11" s="13">
        <f t="shared" si="2"/>
        <v>8.2166666666666668</v>
      </c>
      <c r="J11" s="1">
        <v>3.53</v>
      </c>
      <c r="K11" s="2">
        <f t="shared" si="3"/>
        <v>8.8249999999999993</v>
      </c>
      <c r="L11" s="1">
        <v>24.82</v>
      </c>
      <c r="M11" s="2">
        <f t="shared" si="4"/>
        <v>8.4700000000000006</v>
      </c>
      <c r="N11" s="1">
        <f t="shared" si="5"/>
        <v>186.625</v>
      </c>
      <c r="O11" s="1">
        <v>74.650000000000006</v>
      </c>
      <c r="P11" s="2">
        <f t="shared" si="6"/>
        <v>8.4407894736842106</v>
      </c>
    </row>
    <row r="12" spans="1:16" x14ac:dyDescent="0.2">
      <c r="A12" s="1">
        <f t="shared" si="0"/>
        <v>5</v>
      </c>
      <c r="B12" s="10" t="s">
        <v>45</v>
      </c>
      <c r="C12" s="10" t="s">
        <v>46</v>
      </c>
      <c r="D12" s="11" t="s">
        <v>38</v>
      </c>
      <c r="E12" s="10">
        <v>2011</v>
      </c>
      <c r="F12" s="12" t="s">
        <v>26</v>
      </c>
      <c r="G12" s="13">
        <f t="shared" si="1"/>
        <v>7.9981578947368419</v>
      </c>
      <c r="H12" s="1">
        <v>10.08</v>
      </c>
      <c r="I12" s="13">
        <f t="shared" si="2"/>
        <v>8.3666666666666671</v>
      </c>
      <c r="J12" s="1">
        <v>2.91</v>
      </c>
      <c r="K12" s="2">
        <f t="shared" si="3"/>
        <v>7.2750000000000004</v>
      </c>
      <c r="L12" s="1">
        <v>23.94</v>
      </c>
      <c r="M12" s="2">
        <f t="shared" si="4"/>
        <v>8.3233333333333324</v>
      </c>
      <c r="N12" s="1">
        <f t="shared" si="5"/>
        <v>194.47500000000002</v>
      </c>
      <c r="O12" s="1">
        <v>77.790000000000006</v>
      </c>
      <c r="P12" s="2">
        <f t="shared" si="6"/>
        <v>8.0276315789473678</v>
      </c>
    </row>
    <row r="13" spans="1:16" x14ac:dyDescent="0.2">
      <c r="A13" s="1">
        <f t="shared" si="0"/>
        <v>6</v>
      </c>
      <c r="B13" s="10" t="s">
        <v>47</v>
      </c>
      <c r="C13" s="10" t="s">
        <v>48</v>
      </c>
      <c r="D13" s="11" t="s">
        <v>38</v>
      </c>
      <c r="E13" s="10">
        <v>2011</v>
      </c>
      <c r="F13" s="12" t="s">
        <v>26</v>
      </c>
      <c r="G13" s="13">
        <f t="shared" si="1"/>
        <v>7.2381140350877189</v>
      </c>
      <c r="H13" s="1">
        <v>11.14</v>
      </c>
      <c r="I13" s="13">
        <f t="shared" si="2"/>
        <v>6.5999999999999988</v>
      </c>
      <c r="J13" s="1">
        <v>2.64</v>
      </c>
      <c r="K13" s="2">
        <f t="shared" si="3"/>
        <v>6.6</v>
      </c>
      <c r="L13" s="1">
        <v>23.87</v>
      </c>
      <c r="M13" s="2">
        <f t="shared" si="4"/>
        <v>8.3116666666666674</v>
      </c>
      <c r="N13" s="1">
        <f t="shared" si="5"/>
        <v>205.625</v>
      </c>
      <c r="O13" s="1">
        <v>82.25</v>
      </c>
      <c r="P13" s="2">
        <f t="shared" si="6"/>
        <v>7.4407894736842106</v>
      </c>
    </row>
    <row r="14" spans="1:16" x14ac:dyDescent="0.2">
      <c r="A14" s="1">
        <f t="shared" si="0"/>
        <v>7</v>
      </c>
      <c r="B14" s="10" t="s">
        <v>49</v>
      </c>
      <c r="C14" s="10" t="s">
        <v>50</v>
      </c>
      <c r="D14" s="11" t="s">
        <v>38</v>
      </c>
      <c r="E14" s="10">
        <v>2011</v>
      </c>
      <c r="F14" s="12" t="s">
        <v>26</v>
      </c>
      <c r="G14" s="13">
        <f t="shared" si="1"/>
        <v>3.8752192982456135</v>
      </c>
      <c r="H14" s="1">
        <v>13.92</v>
      </c>
      <c r="I14" s="13">
        <f t="shared" si="2"/>
        <v>1.9666666666666663</v>
      </c>
      <c r="J14" s="1">
        <v>1.82</v>
      </c>
      <c r="K14" s="2">
        <f t="shared" si="3"/>
        <v>4.55</v>
      </c>
      <c r="L14" s="1">
        <v>11.95</v>
      </c>
      <c r="M14" s="2">
        <f t="shared" si="4"/>
        <v>6.3250000000000002</v>
      </c>
      <c r="N14" s="1">
        <f t="shared" si="5"/>
        <v>296.47500000000002</v>
      </c>
      <c r="O14" s="1">
        <v>118.59</v>
      </c>
      <c r="P14" s="2">
        <f t="shared" si="6"/>
        <v>2.6592105263157881</v>
      </c>
    </row>
    <row r="15" spans="1:16" x14ac:dyDescent="0.2">
      <c r="A15" s="1">
        <f t="shared" si="0"/>
        <v>8</v>
      </c>
      <c r="B15" s="1"/>
      <c r="C15" s="1"/>
      <c r="D15" s="1"/>
      <c r="E15" s="1"/>
      <c r="F15" s="1"/>
      <c r="G15" s="2">
        <f t="shared" si="1"/>
        <v>0</v>
      </c>
      <c r="H15" s="1"/>
      <c r="I15" s="2" t="str">
        <f t="shared" si="2"/>
        <v>0</v>
      </c>
      <c r="J15" s="1"/>
      <c r="K15" s="2" t="str">
        <f t="shared" si="3"/>
        <v>0</v>
      </c>
      <c r="L15" s="1"/>
      <c r="M15" s="2" t="str">
        <f t="shared" si="4"/>
        <v>0</v>
      </c>
      <c r="N15" s="1"/>
      <c r="O15" s="1"/>
      <c r="P15" s="2" t="str">
        <f t="shared" si="6"/>
        <v>0</v>
      </c>
    </row>
    <row r="16" spans="1:16" x14ac:dyDescent="0.2">
      <c r="A16" s="1">
        <f t="shared" si="0"/>
        <v>8</v>
      </c>
      <c r="B16" s="1"/>
      <c r="C16" s="1"/>
      <c r="D16" s="1"/>
      <c r="E16" s="1"/>
      <c r="F16" s="1"/>
      <c r="G16" s="2">
        <f t="shared" si="1"/>
        <v>0</v>
      </c>
      <c r="H16" s="1"/>
      <c r="I16" s="2" t="str">
        <f t="shared" si="2"/>
        <v>0</v>
      </c>
      <c r="J16" s="1"/>
      <c r="K16" s="2" t="str">
        <f t="shared" si="3"/>
        <v>0</v>
      </c>
      <c r="L16" s="1"/>
      <c r="M16" s="2" t="str">
        <f t="shared" si="4"/>
        <v>0</v>
      </c>
      <c r="N16" s="1"/>
      <c r="O16" s="1"/>
      <c r="P16" s="2" t="str">
        <f t="shared" si="6"/>
        <v>0</v>
      </c>
    </row>
    <row r="17" spans="1:16" x14ac:dyDescent="0.2">
      <c r="A17" s="1">
        <f t="shared" si="0"/>
        <v>8</v>
      </c>
      <c r="B17" s="1"/>
      <c r="C17" s="1"/>
      <c r="D17" s="1"/>
      <c r="E17" s="1"/>
      <c r="F17" s="1"/>
      <c r="G17" s="2">
        <f t="shared" si="1"/>
        <v>0</v>
      </c>
      <c r="H17" s="1"/>
      <c r="I17" s="2" t="str">
        <f t="shared" si="2"/>
        <v>0</v>
      </c>
      <c r="J17" s="1"/>
      <c r="K17" s="2" t="str">
        <f t="shared" si="3"/>
        <v>0</v>
      </c>
      <c r="L17" s="1"/>
      <c r="M17" s="2" t="str">
        <f t="shared" si="4"/>
        <v>0</v>
      </c>
      <c r="N17" s="1"/>
      <c r="O17" s="1"/>
      <c r="P17" s="2" t="str">
        <f t="shared" si="6"/>
        <v>0</v>
      </c>
    </row>
    <row r="18" spans="1:16" x14ac:dyDescent="0.2">
      <c r="A18" s="1">
        <f t="shared" si="0"/>
        <v>8</v>
      </c>
      <c r="B18" s="1"/>
      <c r="C18" s="1"/>
      <c r="D18" s="1"/>
      <c r="E18" s="1"/>
      <c r="F18" s="1"/>
      <c r="G18" s="2">
        <f t="shared" si="1"/>
        <v>0</v>
      </c>
      <c r="H18" s="1"/>
      <c r="I18" s="2" t="str">
        <f t="shared" si="2"/>
        <v>0</v>
      </c>
      <c r="J18" s="1"/>
      <c r="K18" s="2" t="str">
        <f t="shared" si="3"/>
        <v>0</v>
      </c>
      <c r="L18" s="1"/>
      <c r="M18" s="2" t="str">
        <f t="shared" si="4"/>
        <v>0</v>
      </c>
      <c r="N18" s="1"/>
      <c r="O18" s="1"/>
      <c r="P18" s="2" t="str">
        <f t="shared" si="6"/>
        <v>0</v>
      </c>
    </row>
    <row r="19" spans="1:16" x14ac:dyDescent="0.2">
      <c r="A19" s="1">
        <f t="shared" si="0"/>
        <v>8</v>
      </c>
      <c r="B19" s="1"/>
      <c r="C19" s="1"/>
      <c r="D19" s="1"/>
      <c r="E19" s="1"/>
      <c r="F19" s="1"/>
      <c r="G19" s="2">
        <f t="shared" si="1"/>
        <v>0</v>
      </c>
      <c r="H19" s="1"/>
      <c r="I19" s="2" t="str">
        <f t="shared" si="2"/>
        <v>0</v>
      </c>
      <c r="J19" s="1"/>
      <c r="K19" s="2" t="str">
        <f t="shared" si="3"/>
        <v>0</v>
      </c>
      <c r="L19" s="1"/>
      <c r="M19" s="2" t="str">
        <f t="shared" si="4"/>
        <v>0</v>
      </c>
      <c r="N19" s="1"/>
      <c r="O19" s="1"/>
      <c r="P19" s="2" t="str">
        <f t="shared" si="6"/>
        <v>0</v>
      </c>
    </row>
    <row r="20" spans="1:16" x14ac:dyDescent="0.2">
      <c r="A20" s="1">
        <f t="shared" si="0"/>
        <v>8</v>
      </c>
      <c r="B20" s="1"/>
      <c r="C20" s="1"/>
      <c r="D20" s="1"/>
      <c r="E20" s="1"/>
      <c r="F20" s="1"/>
      <c r="G20" s="2">
        <f t="shared" si="1"/>
        <v>0</v>
      </c>
      <c r="H20" s="1"/>
      <c r="I20" s="2" t="str">
        <f t="shared" si="2"/>
        <v>0</v>
      </c>
      <c r="J20" s="1"/>
      <c r="K20" s="2" t="str">
        <f t="shared" si="3"/>
        <v>0</v>
      </c>
      <c r="L20" s="1"/>
      <c r="M20" s="2" t="str">
        <f t="shared" si="4"/>
        <v>0</v>
      </c>
      <c r="N20" s="1"/>
      <c r="O20" s="1"/>
      <c r="P20" s="2" t="str">
        <f t="shared" si="6"/>
        <v>0</v>
      </c>
    </row>
  </sheetData>
  <autoFilter ref="A7:P7" xr:uid="{00000000-0001-0000-0800-000000000000}">
    <sortState xmlns:xlrd2="http://schemas.microsoft.com/office/spreadsheetml/2017/richdata2" ref="A9:P20">
      <sortCondition ref="A7"/>
    </sortState>
  </autoFilter>
  <mergeCells count="3">
    <mergeCell ref="A6:A7"/>
    <mergeCell ref="B6:B7"/>
    <mergeCell ref="F6:F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Startseite</vt:lpstr>
      <vt:lpstr>Mädchen M1 - U16</vt:lpstr>
      <vt:lpstr>Mädchen M2 - U14</vt:lpstr>
      <vt:lpstr>Mädchen M3 - U12</vt:lpstr>
      <vt:lpstr>Mädchen M4 - U10</vt:lpstr>
      <vt:lpstr>Mädchen M5 - U8</vt:lpstr>
      <vt:lpstr>Knaben K1 - U16</vt:lpstr>
      <vt:lpstr>Knaben K2 - U14</vt:lpstr>
      <vt:lpstr>Knabe K3 - U12</vt:lpstr>
      <vt:lpstr>Knaben K4 - U10</vt:lpstr>
      <vt:lpstr>Knaben K5 - U8</vt:lpstr>
    </vt:vector>
  </TitlesOfParts>
  <Company>Crypto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Rüfenacht Marc</dc:creator>
  <cp:lastModifiedBy>Sven Kammer</cp:lastModifiedBy>
  <cp:lastPrinted>2022-07-05T07:28:12Z</cp:lastPrinted>
  <dcterms:created xsi:type="dcterms:W3CDTF">2019-04-11T10:54:08Z</dcterms:created>
  <dcterms:modified xsi:type="dcterms:W3CDTF">2022-07-05T07:33:33Z</dcterms:modified>
</cp:coreProperties>
</file>